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 activeTab="1"/>
  </bookViews>
  <sheets>
    <sheet name="新增" sheetId="1" r:id="rId1"/>
    <sheet name="核减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<sst xmlns="http://schemas.openxmlformats.org/spreadsheetml/2006/main" count="330" uniqueCount="148">
  <si>
    <t>2026年“城市管家”环卫项目新增清扫保洁明细表</t>
  </si>
  <si>
    <t>序号</t>
  </si>
  <si>
    <t>社区</t>
  </si>
  <si>
    <t>新增区域</t>
  </si>
  <si>
    <t>起止位置</t>
  </si>
  <si>
    <t>新增清扫保洁面积(㎡)</t>
  </si>
  <si>
    <t>双向车道</t>
  </si>
  <si>
    <t>道路保洁等级</t>
  </si>
  <si>
    <t>城中村等级</t>
  </si>
  <si>
    <t>单价（元/㎡/年）</t>
  </si>
  <si>
    <t>金额（元）</t>
  </si>
  <si>
    <t>年金额（元）</t>
  </si>
  <si>
    <t>主车道</t>
  </si>
  <si>
    <t>辅道</t>
  </si>
  <si>
    <t>人行道</t>
  </si>
  <si>
    <t>门店门前</t>
  </si>
  <si>
    <t>人行天桥</t>
  </si>
  <si>
    <t>绿化带</t>
  </si>
  <si>
    <t>小计</t>
  </si>
  <si>
    <t>道路</t>
  </si>
  <si>
    <t>城中村</t>
  </si>
  <si>
    <t>良安田社区</t>
  </si>
  <si>
    <t>丹平路</t>
  </si>
  <si>
    <t>白天鹅路36号-良安田公交站</t>
  </si>
  <si>
    <t>双向4车道</t>
  </si>
  <si>
    <t>二级道路</t>
  </si>
  <si>
    <t>平安大道1</t>
  </si>
  <si>
    <t>白天鹅路6号-丹平路</t>
  </si>
  <si>
    <t>双向8车道</t>
  </si>
  <si>
    <t>一级道路</t>
  </si>
  <si>
    <t>新木社区</t>
  </si>
  <si>
    <t>老村二区</t>
  </si>
  <si>
    <t>二类城中村</t>
  </si>
  <si>
    <t>鹅公岭社区</t>
  </si>
  <si>
    <t>湖田路</t>
  </si>
  <si>
    <t>平湖大街—平龙大街</t>
  </si>
  <si>
    <t>双向2车道</t>
  </si>
  <si>
    <t>三级道路</t>
  </si>
  <si>
    <t>禾花社区</t>
  </si>
  <si>
    <t>水门路</t>
  </si>
  <si>
    <t>水门路116号-四海锦园西门</t>
  </si>
  <si>
    <t>水门路辅路小公园</t>
  </si>
  <si>
    <t>福星街（北延段）</t>
  </si>
  <si>
    <t>振业路-信德路</t>
  </si>
  <si>
    <t>辅城坳社区</t>
  </si>
  <si>
    <t>科园西阳光路</t>
  </si>
  <si>
    <t>富安大道-卓越星源</t>
  </si>
  <si>
    <t>辅歧路</t>
  </si>
  <si>
    <t>平吉大道-福星街</t>
  </si>
  <si>
    <t>富安西路</t>
  </si>
  <si>
    <t>永新一路</t>
  </si>
  <si>
    <t>山厦社区</t>
  </si>
  <si>
    <t>新厦大道</t>
  </si>
  <si>
    <t>双向6车道</t>
  </si>
  <si>
    <t>新村中心广场硬底化区域</t>
  </si>
  <si>
    <t>贸华一二三路</t>
  </si>
  <si>
    <t>惠华路-华滋路-中环大道</t>
  </si>
  <si>
    <t>晨华路</t>
  </si>
  <si>
    <t>中环大道-平大路</t>
  </si>
  <si>
    <t>力昌社区</t>
  </si>
  <si>
    <t>新厦大道（东侧）</t>
  </si>
  <si>
    <t>南园学校-新厦大道支路</t>
  </si>
  <si>
    <t>新厦大道支路</t>
  </si>
  <si>
    <t>新厦大道-新南统建楼</t>
  </si>
  <si>
    <t>平湖社区</t>
  </si>
  <si>
    <t>耕田路</t>
  </si>
  <si>
    <t>湖田路-福新路</t>
  </si>
  <si>
    <t>麻石路东</t>
  </si>
  <si>
    <t>新南社区</t>
  </si>
  <si>
    <t>平安大道</t>
  </si>
  <si>
    <t>上大街1</t>
  </si>
  <si>
    <t>守珍街-守真小学</t>
  </si>
  <si>
    <t>建新路</t>
  </si>
  <si>
    <t>平湖大街-平安大道</t>
  </si>
  <si>
    <t xml:space="preserve">    </t>
  </si>
  <si>
    <t>2026年“城市管家”环卫项目核减清扫保洁明细表</t>
  </si>
  <si>
    <t>核减区域</t>
  </si>
  <si>
    <t>核减清扫保洁面积(㎡)</t>
  </si>
  <si>
    <t>备注</t>
  </si>
  <si>
    <t>白坭坑社区</t>
  </si>
  <si>
    <t>大横路</t>
  </si>
  <si>
    <t>横东岭路-大山路</t>
  </si>
  <si>
    <t>丹良路</t>
  </si>
  <si>
    <t>良白路-丹良路</t>
  </si>
  <si>
    <t>丹平路辅路（部分）</t>
  </si>
  <si>
    <t>丹平路与大松园路交叉口</t>
  </si>
  <si>
    <t>大恒路（部分）</t>
  </si>
  <si>
    <t>恒东路-大恒路末端</t>
  </si>
  <si>
    <t>新木路辅路（部分）</t>
  </si>
  <si>
    <t>书香路-新木路</t>
  </si>
  <si>
    <t>大丰街西</t>
  </si>
  <si>
    <t>大丰街东</t>
  </si>
  <si>
    <t xml:space="preserve">  </t>
  </si>
  <si>
    <t>永盛街东1</t>
  </si>
  <si>
    <t>新成街东1</t>
  </si>
  <si>
    <t>天鹅公园北</t>
  </si>
  <si>
    <t>唯美街</t>
  </si>
  <si>
    <t>世纪工业区路</t>
  </si>
  <si>
    <t>系统电子厂</t>
  </si>
  <si>
    <t>求水岭工业区路</t>
  </si>
  <si>
    <t>求水岭工业区</t>
  </si>
  <si>
    <t>鹅岭工业区路</t>
  </si>
  <si>
    <t>良白路-中联通泰实业</t>
  </si>
  <si>
    <t>凤凰大道工业区道路</t>
  </si>
  <si>
    <t>凤凰大道-凤凰工业园</t>
  </si>
  <si>
    <t>平湖大街1天桥</t>
  </si>
  <si>
    <t>上木古社区</t>
  </si>
  <si>
    <t>生态园路</t>
  </si>
  <si>
    <t>生态园门口-生态园路末端</t>
  </si>
  <si>
    <t>平新北路3天桥</t>
  </si>
  <si>
    <t>水门路辅路</t>
  </si>
  <si>
    <t>华南三道1</t>
  </si>
  <si>
    <t>华南二道-万达广场</t>
  </si>
  <si>
    <t>双向3车道</t>
  </si>
  <si>
    <t>立新路南</t>
  </si>
  <si>
    <t>立新路2-岭南路</t>
  </si>
  <si>
    <t>永新路（部分）</t>
  </si>
  <si>
    <t>平龙西路-辅城坳新村</t>
  </si>
  <si>
    <t>平龙西路辅路</t>
  </si>
  <si>
    <t>长龙西路</t>
  </si>
  <si>
    <t>平龙西路-嘉湖路</t>
  </si>
  <si>
    <t>辅城坳新村</t>
  </si>
  <si>
    <t>新桥老村1</t>
  </si>
  <si>
    <t>香山路</t>
  </si>
  <si>
    <t>犁头寮村-山厦路</t>
  </si>
  <si>
    <t>井头岭村</t>
  </si>
  <si>
    <t>大井路</t>
  </si>
  <si>
    <t>香山路-惠华路</t>
  </si>
  <si>
    <t>东林一路（部分）</t>
  </si>
  <si>
    <t>松园村-山厦新村二路</t>
  </si>
  <si>
    <t>惠厦路（部分）</t>
  </si>
  <si>
    <t>惠华路-华滋路</t>
  </si>
  <si>
    <t>华滋路（部分）</t>
  </si>
  <si>
    <t>惠厦路-中环大道</t>
  </si>
  <si>
    <t>东林二路（部分）</t>
  </si>
  <si>
    <t>山厦新村</t>
  </si>
  <si>
    <t>新村中心广场</t>
  </si>
  <si>
    <t>合同为二类城中村付款，实为绿化带，核减差额</t>
  </si>
  <si>
    <t>歧岭二村北</t>
  </si>
  <si>
    <t>平龙西路-阳光建材</t>
  </si>
  <si>
    <t>惠华西路天桥</t>
  </si>
  <si>
    <t>力新街北</t>
  </si>
  <si>
    <t>力新街南</t>
  </si>
  <si>
    <t>凤凰社区</t>
  </si>
  <si>
    <t>平湖大街天桥</t>
  </si>
  <si>
    <t>大新东巷道辅路</t>
  </si>
  <si>
    <t>大和路辅路</t>
  </si>
  <si>
    <t>富安大道辅路（部分）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</si>
</sst>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Microsoft YaHei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E7E6E6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5"/>
  <sheetViews>
    <sheetView zoomScalePageLayoutView="70" topLeftCell="D1" workbookViewId="0">
      <selection activeCell="E2" sqref="E2:K2"/>
    </sheetView>
  </sheetViews>
  <sheetFormatPr defaultColWidth="9" defaultRowHeight="14.25"/>
  <cols>
    <col min="1" max="1" width="10" customWidth="1"/>
    <col min="2" max="2" width="18.25" customWidth="1"/>
    <col min="3" max="3" width="33.425" customWidth="1"/>
    <col min="4" max="4" width="27.9666666666667" customWidth="1"/>
    <col min="5" max="5" width="12.8083333333333" customWidth="1"/>
    <col min="6" max="6" width="11.7166666666667" customWidth="1"/>
    <col min="7" max="7" width="12.8166666666667" customWidth="1"/>
    <col min="8" max="8" width="13.8166666666667" customWidth="1"/>
    <col min="9" max="9" width="12.175" customWidth="1"/>
    <col min="10" max="10" width="12.2166666666667" customWidth="1"/>
    <col min="11" max="11" width="14.5916666666667" customWidth="1"/>
    <col min="12" max="12" width="12.5" customWidth="1"/>
    <col min="13" max="13" width="11.5583333333333" customWidth="1"/>
    <col min="14" max="14" width="12.6583333333333" customWidth="1"/>
    <col min="15" max="15" width="8.75" customWidth="1"/>
    <col min="16" max="16" width="9.38333333333333" customWidth="1"/>
    <col min="17" max="17" width="11.7416666666667" customWidth="1"/>
    <col min="18" max="18" width="17.3083333333333" customWidth="1"/>
    <col min="19" max="19" width="12.8" customWidth="1"/>
    <col min="20" max="20" width="14.2166666666667" customWidth="1"/>
    <col min="21" max="21" width="16.1333333333333" customWidth="1"/>
  </cols>
  <sheetData>
    <row r="1" ht="37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30" customHeight="1" spans="1:21">
      <c r="A2" s="4" t="s">
        <v>1</v>
      </c>
      <c r="B2" s="4" t="s">
        <v>2</v>
      </c>
      <c r="C2" s="4" t="s">
        <v>3</v>
      </c>
      <c r="D2" s="5" t="s">
        <v>4</v>
      </c>
      <c r="E2" s="21" t="s">
        <v>5</v>
      </c>
      <c r="F2" s="21"/>
      <c r="G2" s="21"/>
      <c r="H2" s="21"/>
      <c r="I2" s="21"/>
      <c r="J2" s="21"/>
      <c r="K2" s="43"/>
      <c r="L2" s="4" t="s">
        <v>6</v>
      </c>
      <c r="M2" s="4" t="s">
        <v>7</v>
      </c>
      <c r="N2" s="4" t="s">
        <v>8</v>
      </c>
      <c r="O2" s="48" t="s">
        <v>9</v>
      </c>
      <c r="P2" s="21"/>
      <c r="Q2" s="43"/>
      <c r="R2" s="48" t="s">
        <v>10</v>
      </c>
      <c r="S2" s="21"/>
      <c r="T2" s="43"/>
      <c r="U2" s="5" t="s">
        <v>11</v>
      </c>
    </row>
    <row r="3" s="2" customFormat="1" ht="20" customHeight="1" spans="1:21">
      <c r="A3" s="6"/>
      <c r="B3" s="6"/>
      <c r="C3" s="6"/>
      <c r="D3" s="5"/>
      <c r="E3" s="22" t="s">
        <v>12</v>
      </c>
      <c r="F3" s="23" t="s">
        <v>13</v>
      </c>
      <c r="G3" s="23" t="s">
        <v>14</v>
      </c>
      <c r="H3" s="23" t="s">
        <v>15</v>
      </c>
      <c r="I3" s="23" t="s">
        <v>16</v>
      </c>
      <c r="J3" s="23" t="s">
        <v>17</v>
      </c>
      <c r="K3" s="23" t="s">
        <v>18</v>
      </c>
      <c r="L3" s="44"/>
      <c r="M3" s="44"/>
      <c r="N3" s="44"/>
      <c r="O3" s="49" t="s">
        <v>19</v>
      </c>
      <c r="P3" s="49" t="s">
        <v>17</v>
      </c>
      <c r="Q3" s="49" t="s">
        <v>20</v>
      </c>
      <c r="R3" s="49" t="s">
        <v>19</v>
      </c>
      <c r="S3" s="49" t="s">
        <v>17</v>
      </c>
      <c r="T3" s="49" t="s">
        <v>20</v>
      </c>
      <c r="U3" s="53"/>
    </row>
    <row r="4" s="2" customFormat="1" ht="20" customHeight="1" spans="1:21">
      <c r="A4" s="9">
        <v>1</v>
      </c>
      <c r="B4" s="9" t="s">
        <v>21</v>
      </c>
      <c r="C4" s="9" t="s">
        <v>22</v>
      </c>
      <c r="D4" s="11" t="s">
        <v>23</v>
      </c>
      <c r="E4" s="11">
        <v>1993.73</v>
      </c>
      <c r="F4" s="11"/>
      <c r="G4" s="11">
        <v>1751.83</v>
      </c>
      <c r="H4" s="11"/>
      <c r="I4" s="11"/>
      <c r="J4" s="11">
        <v>558.19</v>
      </c>
      <c r="K4" s="11">
        <f>SUM(E4:J4)</f>
        <v>4303.75</v>
      </c>
      <c r="L4" s="11" t="s">
        <v>24</v>
      </c>
      <c r="M4" s="11" t="s">
        <v>25</v>
      </c>
      <c r="N4" s="11"/>
      <c r="O4" s="11">
        <v>17.14</v>
      </c>
      <c r="P4" s="11">
        <v>3.28</v>
      </c>
      <c r="Q4" s="11"/>
      <c r="R4" s="53">
        <f>(SUM(E4:G4)+I4)*O4</f>
        <v>64198.8984</v>
      </c>
      <c r="S4" s="53">
        <f>J4*P4</f>
        <v>1830.8632</v>
      </c>
      <c r="T4" s="53"/>
      <c r="U4" s="53">
        <f t="shared" ref="U4:U25" si="0">R4+S4+T4</f>
        <v>66029.7616</v>
      </c>
    </row>
    <row r="5" s="2" customFormat="1" ht="20" customHeight="1" spans="1:21">
      <c r="A5" s="9">
        <v>2</v>
      </c>
      <c r="B5" s="9" t="s">
        <v>21</v>
      </c>
      <c r="C5" s="9" t="s">
        <v>26</v>
      </c>
      <c r="D5" s="11" t="s">
        <v>27</v>
      </c>
      <c r="E5" s="26">
        <v>3047.53</v>
      </c>
      <c r="F5" s="26"/>
      <c r="G5" s="26"/>
      <c r="H5" s="26"/>
      <c r="I5" s="26"/>
      <c r="J5" s="11">
        <v>533.78</v>
      </c>
      <c r="K5" s="11">
        <f>SUM(E5:J5)</f>
        <v>3581.31</v>
      </c>
      <c r="L5" s="11" t="s">
        <v>28</v>
      </c>
      <c r="M5" s="11" t="s">
        <v>29</v>
      </c>
      <c r="N5" s="11"/>
      <c r="O5" s="11">
        <v>23.19</v>
      </c>
      <c r="P5" s="11">
        <v>3.28</v>
      </c>
      <c r="Q5" s="11"/>
      <c r="R5" s="53">
        <f t="shared" ref="R5:R24" si="1">(SUM(E5:G5)+I5)*O5</f>
        <v>70672.2207</v>
      </c>
      <c r="S5" s="53">
        <f>J5*P5</f>
        <v>1750.7984</v>
      </c>
      <c r="T5" s="53"/>
      <c r="U5" s="53">
        <f t="shared" si="0"/>
        <v>72423.0191</v>
      </c>
    </row>
    <row r="6" s="2" customFormat="1" ht="20" customHeight="1" spans="1:21">
      <c r="A6" s="11">
        <v>3</v>
      </c>
      <c r="B6" s="11" t="s">
        <v>30</v>
      </c>
      <c r="C6" s="15" t="s">
        <v>31</v>
      </c>
      <c r="D6" s="15"/>
      <c r="F6" s="11"/>
      <c r="G6" s="11"/>
      <c r="H6" s="11">
        <v>19970.96</v>
      </c>
      <c r="I6" s="11"/>
      <c r="J6" s="11"/>
      <c r="K6" s="11">
        <f>SUM(F6:J6)</f>
        <v>19970.96</v>
      </c>
      <c r="L6" s="11"/>
      <c r="N6" s="11" t="s">
        <v>32</v>
      </c>
      <c r="O6" s="11"/>
      <c r="P6" s="11"/>
      <c r="Q6" s="11">
        <v>20.36</v>
      </c>
      <c r="R6" s="53"/>
      <c r="S6" s="53"/>
      <c r="T6" s="53">
        <f>H6*Q6</f>
        <v>406608.7456</v>
      </c>
      <c r="U6" s="53">
        <f t="shared" si="0"/>
        <v>406608.7456</v>
      </c>
    </row>
    <row r="7" s="2" customFormat="1" ht="20" customHeight="1" spans="1:21">
      <c r="A7" s="11">
        <v>4</v>
      </c>
      <c r="B7" s="8" t="s">
        <v>33</v>
      </c>
      <c r="C7" s="58" t="s">
        <v>34</v>
      </c>
      <c r="D7" s="58" t="s">
        <v>35</v>
      </c>
      <c r="E7" s="28">
        <v>2678.28</v>
      </c>
      <c r="F7" s="28"/>
      <c r="G7" s="28"/>
      <c r="H7" s="28"/>
      <c r="I7" s="28"/>
      <c r="J7" s="28"/>
      <c r="K7" s="11">
        <f>SUM(E7:J7)</f>
        <v>2678.28</v>
      </c>
      <c r="L7" s="11" t="s">
        <v>36</v>
      </c>
      <c r="M7" s="51" t="s">
        <v>37</v>
      </c>
      <c r="N7" s="51"/>
      <c r="O7" s="27">
        <v>11.98</v>
      </c>
      <c r="P7" s="11"/>
      <c r="Q7" s="11"/>
      <c r="R7" s="53">
        <f t="shared" si="1"/>
        <v>32085.7944</v>
      </c>
      <c r="S7" s="53"/>
      <c r="T7" s="53"/>
      <c r="U7" s="53">
        <f t="shared" si="0"/>
        <v>32085.7944</v>
      </c>
    </row>
    <row r="8" s="2" customFormat="1" ht="20" customHeight="1" spans="1:21">
      <c r="A8" s="11">
        <v>5</v>
      </c>
      <c r="B8" s="11" t="s">
        <v>38</v>
      </c>
      <c r="C8" s="11" t="s">
        <v>39</v>
      </c>
      <c r="D8" s="11" t="s">
        <v>40</v>
      </c>
      <c r="E8" s="11">
        <v>2278.26</v>
      </c>
      <c r="F8" s="11"/>
      <c r="G8" s="11"/>
      <c r="H8" s="11"/>
      <c r="I8" s="11"/>
      <c r="J8" s="11"/>
      <c r="K8" s="11">
        <f>SUM(E8:J8)</f>
        <v>2278.26</v>
      </c>
      <c r="L8" s="11" t="s">
        <v>36</v>
      </c>
      <c r="M8" s="11" t="s">
        <v>37</v>
      </c>
      <c r="N8" s="11"/>
      <c r="O8" s="11">
        <v>11.98</v>
      </c>
      <c r="P8" s="11"/>
      <c r="Q8" s="11"/>
      <c r="R8" s="53">
        <f t="shared" si="1"/>
        <v>27293.5548</v>
      </c>
      <c r="S8" s="53"/>
      <c r="T8" s="53"/>
      <c r="U8" s="53">
        <f t="shared" si="0"/>
        <v>27293.5548</v>
      </c>
    </row>
    <row r="9" s="2" customFormat="1" ht="20" customHeight="1" spans="1:21">
      <c r="A9" s="9">
        <v>6</v>
      </c>
      <c r="B9" s="9" t="s">
        <v>38</v>
      </c>
      <c r="C9" s="9" t="s">
        <v>41</v>
      </c>
      <c r="D9" s="9"/>
      <c r="F9" s="11">
        <v>108.12</v>
      </c>
      <c r="G9" s="11"/>
      <c r="H9" s="11">
        <v>692.33</v>
      </c>
      <c r="I9" s="11"/>
      <c r="J9" s="11">
        <v>521.68</v>
      </c>
      <c r="K9" s="11">
        <f>SUM(F9:J9)</f>
        <v>1322.13</v>
      </c>
      <c r="L9" s="11" t="s">
        <v>36</v>
      </c>
      <c r="M9" s="11" t="s">
        <v>37</v>
      </c>
      <c r="N9" s="11" t="s">
        <v>32</v>
      </c>
      <c r="O9" s="11">
        <v>11.98</v>
      </c>
      <c r="P9" s="11">
        <v>3.28</v>
      </c>
      <c r="Q9" s="11">
        <v>20.36</v>
      </c>
      <c r="R9" s="53">
        <f>(SUM(F9:G9)+I9)*O9</f>
        <v>1295.2776</v>
      </c>
      <c r="S9" s="53">
        <f>J9*P9</f>
        <v>1711.1104</v>
      </c>
      <c r="T9" s="53">
        <f>H9*Q9</f>
        <v>14095.8388</v>
      </c>
      <c r="U9" s="53">
        <f t="shared" si="0"/>
        <v>17102.2268</v>
      </c>
    </row>
    <row r="10" s="2" customFormat="1" ht="20" customHeight="1" spans="1:21">
      <c r="A10" s="11">
        <v>7</v>
      </c>
      <c r="B10" s="11" t="s">
        <v>38</v>
      </c>
      <c r="C10" s="11" t="s">
        <v>42</v>
      </c>
      <c r="D10" s="11" t="s">
        <v>43</v>
      </c>
      <c r="E10" s="11">
        <f>1714.84-(3031.51-2043.3)</f>
        <v>726.63</v>
      </c>
      <c r="F10" s="11"/>
      <c r="G10" s="11"/>
      <c r="H10" s="11"/>
      <c r="I10" s="11"/>
      <c r="J10" s="11"/>
      <c r="K10" s="11">
        <f>SUM(E10:J10)</f>
        <v>726.63</v>
      </c>
      <c r="L10" s="11" t="s">
        <v>36</v>
      </c>
      <c r="M10" s="11" t="s">
        <v>37</v>
      </c>
      <c r="N10" s="11"/>
      <c r="O10" s="11">
        <v>11.98</v>
      </c>
      <c r="P10" s="11"/>
      <c r="Q10" s="11"/>
      <c r="R10" s="53">
        <f t="shared" si="1"/>
        <v>8705.0274</v>
      </c>
      <c r="S10" s="53"/>
      <c r="T10" s="53"/>
      <c r="U10" s="53">
        <f t="shared" si="0"/>
        <v>8705.0274</v>
      </c>
    </row>
    <row r="11" s="2" customFormat="1" ht="20" customHeight="1" spans="1:21">
      <c r="A11" s="9">
        <v>8</v>
      </c>
      <c r="B11" s="9" t="s">
        <v>44</v>
      </c>
      <c r="C11" s="59" t="s">
        <v>45</v>
      </c>
      <c r="D11" s="59" t="s">
        <v>46</v>
      </c>
      <c r="E11" s="11">
        <f>12038.66-4377.34</f>
        <v>7661.32</v>
      </c>
      <c r="F11" s="11"/>
      <c r="G11" s="11">
        <v>4458.76</v>
      </c>
      <c r="H11" s="11"/>
      <c r="I11" s="11"/>
      <c r="J11" s="11">
        <v>546.32</v>
      </c>
      <c r="K11" s="11">
        <f>SUM(E11:J11)</f>
        <v>12666.4</v>
      </c>
      <c r="L11" s="11" t="s">
        <v>24</v>
      </c>
      <c r="M11" s="11" t="s">
        <v>25</v>
      </c>
      <c r="N11" s="11"/>
      <c r="O11" s="11">
        <v>17.14</v>
      </c>
      <c r="P11" s="11">
        <v>3.28</v>
      </c>
      <c r="Q11" s="11"/>
      <c r="R11" s="53">
        <f t="shared" si="1"/>
        <v>207738.1712</v>
      </c>
      <c r="S11" s="53">
        <f>J11*P11</f>
        <v>1791.9296</v>
      </c>
      <c r="T11" s="53"/>
      <c r="U11" s="53">
        <f t="shared" si="0"/>
        <v>209530.1008</v>
      </c>
    </row>
    <row r="12" s="2" customFormat="1" ht="20" customHeight="1" spans="1:21">
      <c r="A12" s="9">
        <v>9</v>
      </c>
      <c r="B12" s="9" t="s">
        <v>44</v>
      </c>
      <c r="C12" s="9" t="s">
        <v>47</v>
      </c>
      <c r="D12" s="11" t="s">
        <v>48</v>
      </c>
      <c r="E12" s="29">
        <f>6318.07</f>
        <v>6318.07</v>
      </c>
      <c r="F12" s="11"/>
      <c r="G12" s="11">
        <v>2611.84</v>
      </c>
      <c r="H12" s="11"/>
      <c r="I12" s="11"/>
      <c r="J12" s="11">
        <v>542.79</v>
      </c>
      <c r="K12" s="11">
        <f>SUM(E12:J12)</f>
        <v>9472.7</v>
      </c>
      <c r="L12" s="11" t="s">
        <v>28</v>
      </c>
      <c r="M12" s="11" t="s">
        <v>29</v>
      </c>
      <c r="N12" s="11"/>
      <c r="O12" s="11">
        <v>23.19</v>
      </c>
      <c r="P12" s="11">
        <v>3.28</v>
      </c>
      <c r="Q12" s="11"/>
      <c r="R12" s="53">
        <f t="shared" si="1"/>
        <v>207084.6129</v>
      </c>
      <c r="S12" s="53">
        <f>J12*P12</f>
        <v>1780.3512</v>
      </c>
      <c r="T12" s="53"/>
      <c r="U12" s="53">
        <f t="shared" si="0"/>
        <v>208864.9641</v>
      </c>
    </row>
    <row r="13" s="2" customFormat="1" ht="20" customHeight="1" spans="1:21">
      <c r="A13" s="11">
        <v>10</v>
      </c>
      <c r="B13" s="11" t="s">
        <v>44</v>
      </c>
      <c r="C13" s="11" t="s">
        <v>49</v>
      </c>
      <c r="D13" s="11"/>
      <c r="F13" s="11"/>
      <c r="G13" s="11"/>
      <c r="H13" s="11"/>
      <c r="I13" s="11">
        <v>687.33</v>
      </c>
      <c r="J13" s="11"/>
      <c r="K13" s="11">
        <f>SUM(F13:J13)</f>
        <v>687.33</v>
      </c>
      <c r="L13" s="11" t="s">
        <v>24</v>
      </c>
      <c r="M13" s="11" t="s">
        <v>25</v>
      </c>
      <c r="N13" s="11"/>
      <c r="O13" s="11">
        <v>17.14</v>
      </c>
      <c r="P13" s="11"/>
      <c r="Q13" s="11"/>
      <c r="R13" s="53">
        <f t="shared" si="1"/>
        <v>11780.8362</v>
      </c>
      <c r="S13" s="53"/>
      <c r="T13" s="53"/>
      <c r="U13" s="53">
        <f t="shared" si="0"/>
        <v>11780.8362</v>
      </c>
    </row>
    <row r="14" s="2" customFormat="1" ht="20" customHeight="1" spans="1:21">
      <c r="A14" s="11">
        <v>11</v>
      </c>
      <c r="B14" s="8" t="s">
        <v>44</v>
      </c>
      <c r="C14" s="28" t="s">
        <v>50</v>
      </c>
      <c r="D14" s="28"/>
      <c r="E14" s="28">
        <v>619.32</v>
      </c>
      <c r="F14" s="28"/>
      <c r="G14" s="28"/>
      <c r="H14" s="28"/>
      <c r="I14" s="28"/>
      <c r="J14" s="28"/>
      <c r="K14" s="11">
        <f>SUM(E14:J14)</f>
        <v>619.32</v>
      </c>
      <c r="L14" s="11" t="s">
        <v>36</v>
      </c>
      <c r="M14" s="51" t="s">
        <v>37</v>
      </c>
      <c r="N14" s="51"/>
      <c r="O14" s="27">
        <v>11.98</v>
      </c>
      <c r="P14" s="11"/>
      <c r="Q14" s="11"/>
      <c r="R14" s="53">
        <f t="shared" si="1"/>
        <v>7419.4536</v>
      </c>
      <c r="S14" s="53"/>
      <c r="T14" s="53"/>
      <c r="U14" s="53">
        <f t="shared" si="0"/>
        <v>7419.4536</v>
      </c>
    </row>
    <row r="15" s="2" customFormat="1" ht="20" customHeight="1" spans="1:21">
      <c r="A15" s="11">
        <v>12</v>
      </c>
      <c r="B15" s="11" t="s">
        <v>51</v>
      </c>
      <c r="C15" s="11" t="s">
        <v>52</v>
      </c>
      <c r="D15" s="11"/>
      <c r="E15" s="56"/>
      <c r="F15" s="11"/>
      <c r="G15" s="11"/>
      <c r="H15" s="11"/>
      <c r="I15" s="11">
        <v>457.73</v>
      </c>
      <c r="J15" s="11"/>
      <c r="K15" s="11">
        <f>SUM(F15:J15)</f>
        <v>457.73</v>
      </c>
      <c r="L15" s="11" t="s">
        <v>53</v>
      </c>
      <c r="M15" s="11" t="s">
        <v>29</v>
      </c>
      <c r="N15" s="11"/>
      <c r="O15" s="11">
        <v>23.19</v>
      </c>
      <c r="P15" s="11"/>
      <c r="Q15" s="11"/>
      <c r="R15" s="53">
        <f t="shared" si="1"/>
        <v>10614.7587</v>
      </c>
      <c r="S15" s="53"/>
      <c r="T15" s="53"/>
      <c r="U15" s="53">
        <f t="shared" si="0"/>
        <v>10614.7587</v>
      </c>
    </row>
    <row r="16" s="2" customFormat="1" ht="20" customHeight="1" spans="1:21">
      <c r="A16" s="11">
        <v>13</v>
      </c>
      <c r="B16" s="11" t="s">
        <v>51</v>
      </c>
      <c r="C16" s="11" t="s">
        <v>54</v>
      </c>
      <c r="D16" s="11"/>
      <c r="E16" s="56"/>
      <c r="F16" s="11"/>
      <c r="G16" s="11"/>
      <c r="H16" s="11">
        <v>1849.88</v>
      </c>
      <c r="I16" s="11"/>
      <c r="J16" s="11"/>
      <c r="K16" s="11">
        <f>SUM(F16:J16)</f>
        <v>1849.88</v>
      </c>
      <c r="L16" s="11"/>
      <c r="N16" s="11" t="s">
        <v>32</v>
      </c>
      <c r="O16" s="11"/>
      <c r="P16" s="11"/>
      <c r="Q16" s="11">
        <v>20.36</v>
      </c>
      <c r="R16" s="53"/>
      <c r="S16" s="53"/>
      <c r="T16" s="53">
        <f>H16*Q16</f>
        <v>37663.5568</v>
      </c>
      <c r="U16" s="53">
        <f t="shared" si="0"/>
        <v>37663.5568</v>
      </c>
    </row>
    <row r="17" s="2" customFormat="1" ht="20" customHeight="1" spans="1:21">
      <c r="A17" s="11">
        <v>14</v>
      </c>
      <c r="B17" s="8" t="s">
        <v>51</v>
      </c>
      <c r="C17" s="28" t="s">
        <v>55</v>
      </c>
      <c r="D17" s="28" t="s">
        <v>56</v>
      </c>
      <c r="E17" s="39">
        <v>3044.33</v>
      </c>
      <c r="F17" s="28"/>
      <c r="G17" s="28">
        <v>1874.38</v>
      </c>
      <c r="H17" s="28"/>
      <c r="I17" s="28"/>
      <c r="J17" s="28"/>
      <c r="K17" s="11">
        <f>SUM(E17:J17)</f>
        <v>4918.71</v>
      </c>
      <c r="L17" s="11" t="s">
        <v>36</v>
      </c>
      <c r="M17" s="51" t="s">
        <v>37</v>
      </c>
      <c r="N17" s="51"/>
      <c r="O17" s="27">
        <v>11.98</v>
      </c>
      <c r="P17" s="11"/>
      <c r="Q17" s="11"/>
      <c r="R17" s="53">
        <f t="shared" si="1"/>
        <v>58926.1458</v>
      </c>
      <c r="S17" s="53"/>
      <c r="T17" s="53"/>
      <c r="U17" s="53">
        <f t="shared" si="0"/>
        <v>58926.1458</v>
      </c>
    </row>
    <row r="18" s="2" customFormat="1" ht="20" customHeight="1" spans="1:21">
      <c r="A18" s="11">
        <v>15</v>
      </c>
      <c r="B18" s="8" t="s">
        <v>51</v>
      </c>
      <c r="C18" s="59" t="s">
        <v>57</v>
      </c>
      <c r="D18" s="15" t="s">
        <v>58</v>
      </c>
      <c r="E18" s="29">
        <v>3915</v>
      </c>
      <c r="F18" s="28"/>
      <c r="G18" s="28"/>
      <c r="H18" s="28"/>
      <c r="I18" s="28"/>
      <c r="J18" s="60"/>
      <c r="K18" s="11"/>
      <c r="L18" s="11" t="s">
        <v>36</v>
      </c>
      <c r="M18" s="51" t="s">
        <v>37</v>
      </c>
      <c r="N18" s="51"/>
      <c r="O18" s="27">
        <v>11.98</v>
      </c>
      <c r="P18" s="11"/>
      <c r="Q18" s="11"/>
      <c r="R18" s="53">
        <f t="shared" si="1"/>
        <v>46901.7</v>
      </c>
      <c r="S18" s="53"/>
      <c r="T18" s="53"/>
      <c r="U18" s="53">
        <f t="shared" si="0"/>
        <v>46901.7</v>
      </c>
    </row>
    <row r="19" s="2" customFormat="1" ht="20" customHeight="1" spans="1:21">
      <c r="A19" s="11">
        <v>16</v>
      </c>
      <c r="B19" s="9" t="s">
        <v>59</v>
      </c>
      <c r="C19" s="59" t="s">
        <v>60</v>
      </c>
      <c r="D19" s="15" t="s">
        <v>61</v>
      </c>
      <c r="F19" s="11"/>
      <c r="G19" s="11">
        <v>4709.89</v>
      </c>
      <c r="H19" s="11"/>
      <c r="I19" s="11"/>
      <c r="J19" s="26">
        <v>1341.43</v>
      </c>
      <c r="K19" s="11">
        <f>SUM(F19:J19)</f>
        <v>6051.32</v>
      </c>
      <c r="L19" s="11" t="s">
        <v>53</v>
      </c>
      <c r="M19" s="11" t="s">
        <v>29</v>
      </c>
      <c r="N19" s="11"/>
      <c r="O19" s="11">
        <v>23.19</v>
      </c>
      <c r="P19" s="11">
        <v>3.28</v>
      </c>
      <c r="Q19" s="11"/>
      <c r="R19" s="53">
        <f t="shared" si="1"/>
        <v>109222.3491</v>
      </c>
      <c r="S19" s="53">
        <f>J19*P19</f>
        <v>4399.8904</v>
      </c>
      <c r="T19" s="53"/>
      <c r="U19" s="53">
        <f t="shared" si="0"/>
        <v>113622.2395</v>
      </c>
    </row>
    <row r="20" s="2" customFormat="1" ht="20" customHeight="1" spans="1:21">
      <c r="A20" s="11">
        <v>17</v>
      </c>
      <c r="B20" s="11" t="s">
        <v>59</v>
      </c>
      <c r="C20" s="15" t="s">
        <v>62</v>
      </c>
      <c r="D20" s="15" t="s">
        <v>63</v>
      </c>
      <c r="E20" s="29">
        <v>909.85</v>
      </c>
      <c r="F20" s="11"/>
      <c r="G20" s="11"/>
      <c r="H20" s="11"/>
      <c r="I20" s="11"/>
      <c r="J20" s="11"/>
      <c r="K20" s="11">
        <f>SUM(E20:J20)</f>
        <v>909.85</v>
      </c>
      <c r="L20" s="11" t="s">
        <v>36</v>
      </c>
      <c r="M20" s="11" t="s">
        <v>37</v>
      </c>
      <c r="N20" s="11"/>
      <c r="O20" s="11">
        <v>11.98</v>
      </c>
      <c r="P20" s="11"/>
      <c r="Q20" s="11"/>
      <c r="R20" s="53">
        <f t="shared" si="1"/>
        <v>10900.003</v>
      </c>
      <c r="S20" s="53"/>
      <c r="T20" s="53"/>
      <c r="U20" s="53">
        <f t="shared" si="0"/>
        <v>10900.003</v>
      </c>
    </row>
    <row r="21" s="2" customFormat="1" ht="20" customHeight="1" spans="1:21">
      <c r="A21" s="11">
        <v>18</v>
      </c>
      <c r="B21" s="9" t="s">
        <v>64</v>
      </c>
      <c r="C21" s="9" t="s">
        <v>65</v>
      </c>
      <c r="D21" s="11" t="s">
        <v>66</v>
      </c>
      <c r="E21" s="29">
        <f>6822.76</f>
        <v>6822.76</v>
      </c>
      <c r="F21" s="11"/>
      <c r="G21" s="11">
        <v>4089.92</v>
      </c>
      <c r="H21" s="11"/>
      <c r="I21" s="11"/>
      <c r="J21" s="60">
        <v>409.08</v>
      </c>
      <c r="K21" s="11">
        <f>SUM(E21:J21)</f>
        <v>11321.76</v>
      </c>
      <c r="L21" s="11" t="s">
        <v>24</v>
      </c>
      <c r="M21" s="11" t="s">
        <v>25</v>
      </c>
      <c r="N21" s="11"/>
      <c r="O21" s="11">
        <v>17.14</v>
      </c>
      <c r="P21" s="11">
        <v>3.28</v>
      </c>
      <c r="Q21" s="11"/>
      <c r="R21" s="53">
        <f t="shared" si="1"/>
        <v>187043.3352</v>
      </c>
      <c r="S21" s="53">
        <f>J21*P21</f>
        <v>1341.7824</v>
      </c>
      <c r="T21" s="53"/>
      <c r="U21" s="53">
        <f t="shared" si="0"/>
        <v>188385.1176</v>
      </c>
    </row>
    <row r="22" s="2" customFormat="1" ht="20" customHeight="1" spans="1:21">
      <c r="A22" s="11">
        <v>19</v>
      </c>
      <c r="B22" s="8" t="s">
        <v>64</v>
      </c>
      <c r="C22" s="28" t="s">
        <v>67</v>
      </c>
      <c r="D22" s="28"/>
      <c r="E22" s="56"/>
      <c r="F22" s="28"/>
      <c r="G22" s="28"/>
      <c r="H22" s="28">
        <v>4856.62</v>
      </c>
      <c r="I22" s="28"/>
      <c r="J22" s="28"/>
      <c r="K22" s="11">
        <f>SUM(F22:J22)</f>
        <v>4856.62</v>
      </c>
      <c r="L22" s="11"/>
      <c r="N22" s="51" t="s">
        <v>32</v>
      </c>
      <c r="O22" s="58"/>
      <c r="P22" s="11"/>
      <c r="Q22" s="11">
        <v>20.36</v>
      </c>
      <c r="R22" s="53"/>
      <c r="S22" s="53"/>
      <c r="T22" s="53">
        <f>H22*Q22</f>
        <v>98880.7832</v>
      </c>
      <c r="U22" s="53">
        <f t="shared" si="0"/>
        <v>98880.7832</v>
      </c>
    </row>
    <row r="23" s="2" customFormat="1" ht="20" customHeight="1" spans="1:21">
      <c r="A23" s="11">
        <v>20</v>
      </c>
      <c r="B23" s="11" t="s">
        <v>68</v>
      </c>
      <c r="C23" s="11" t="s">
        <v>69</v>
      </c>
      <c r="D23" s="11"/>
      <c r="E23" s="56"/>
      <c r="F23" s="11"/>
      <c r="G23" s="11"/>
      <c r="H23" s="11"/>
      <c r="I23" s="11">
        <v>629.27</v>
      </c>
      <c r="J23" s="11"/>
      <c r="K23" s="11">
        <f>SUM(F23:J23)</f>
        <v>629.27</v>
      </c>
      <c r="L23" s="11" t="s">
        <v>28</v>
      </c>
      <c r="M23" s="11" t="s">
        <v>29</v>
      </c>
      <c r="N23" s="11"/>
      <c r="O23" s="11">
        <v>23.19</v>
      </c>
      <c r="P23" s="11"/>
      <c r="Q23" s="11"/>
      <c r="R23" s="53">
        <f>(SUM(E23:G23)+I23)*O23</f>
        <v>14592.7713</v>
      </c>
      <c r="S23" s="53"/>
      <c r="T23" s="53"/>
      <c r="U23" s="53">
        <f t="shared" si="0"/>
        <v>14592.7713</v>
      </c>
    </row>
    <row r="24" s="2" customFormat="1" ht="20" customHeight="1" spans="1:21">
      <c r="A24" s="11">
        <v>21</v>
      </c>
      <c r="B24" s="11" t="s">
        <v>68</v>
      </c>
      <c r="C24" s="11" t="s">
        <v>70</v>
      </c>
      <c r="D24" s="11" t="s">
        <v>71</v>
      </c>
      <c r="E24" s="28">
        <f>5091.66-3352.76</f>
        <v>1738.9</v>
      </c>
      <c r="F24" s="28"/>
      <c r="G24" s="28"/>
      <c r="H24" s="28"/>
      <c r="I24" s="28"/>
      <c r="J24" s="28"/>
      <c r="K24" s="11">
        <f>SUM(E24:J24)</f>
        <v>1738.9</v>
      </c>
      <c r="L24" s="11" t="s">
        <v>36</v>
      </c>
      <c r="M24" s="11" t="s">
        <v>37</v>
      </c>
      <c r="N24" s="11"/>
      <c r="O24" s="11">
        <v>11.98</v>
      </c>
      <c r="P24" s="11"/>
      <c r="Q24" s="11"/>
      <c r="R24" s="53">
        <f>(SUM(E24:G24)+I24)*O24</f>
        <v>20832.022</v>
      </c>
      <c r="S24" s="53"/>
      <c r="T24" s="53"/>
      <c r="U24" s="53">
        <f t="shared" si="0"/>
        <v>20832.022</v>
      </c>
    </row>
    <row r="25" s="2" customFormat="1" ht="20" customHeight="1" spans="1:21">
      <c r="A25" s="11">
        <v>22</v>
      </c>
      <c r="B25" s="8" t="s">
        <v>68</v>
      </c>
      <c r="C25" s="28" t="s">
        <v>72</v>
      </c>
      <c r="D25" s="28" t="s">
        <v>73</v>
      </c>
      <c r="E25" s="28">
        <v>3718.63</v>
      </c>
      <c r="F25" s="28"/>
      <c r="G25" s="28"/>
      <c r="H25" s="28"/>
      <c r="I25" s="28"/>
      <c r="J25" s="28"/>
      <c r="K25" s="11">
        <f>SUM(E25:J25)</f>
        <v>3718.63</v>
      </c>
      <c r="L25" s="11" t="s">
        <v>36</v>
      </c>
      <c r="M25" s="51" t="s">
        <v>37</v>
      </c>
      <c r="N25" s="51"/>
      <c r="O25" s="27">
        <v>11.98</v>
      </c>
      <c r="P25" s="11"/>
      <c r="Q25" s="11"/>
      <c r="R25" s="53">
        <f>(SUM(E25:G25)+I25)*O25</f>
        <v>44549.1874</v>
      </c>
      <c r="S25" s="53"/>
      <c r="T25" s="53"/>
      <c r="U25" s="53">
        <f t="shared" si="0"/>
        <v>44549.1874</v>
      </c>
    </row>
    <row r="26" ht="20" customHeight="1" spans="1:21">
      <c r="A26" s="18" t="s">
        <v>18</v>
      </c>
      <c r="B26" s="19"/>
      <c r="C26" s="19"/>
      <c r="D26" s="19"/>
      <c r="E26" s="42">
        <f>SUM(E4:E25)</f>
        <v>45472.61</v>
      </c>
      <c r="F26" s="42"/>
      <c r="G26" s="42">
        <f>SUM(G4:G25)</f>
        <v>19496.62</v>
      </c>
      <c r="H26" s="42">
        <f>SUM(H4:H25)</f>
        <v>27369.79</v>
      </c>
      <c r="I26" s="42">
        <f>SUM(I4:I25)</f>
        <v>1774.33</v>
      </c>
      <c r="J26" s="42">
        <f>SUM(J4:J25)</f>
        <v>4453.27</v>
      </c>
      <c r="K26" s="42">
        <f>SUM(K4:K25)</f>
        <v>94759.74</v>
      </c>
      <c r="L26" s="42"/>
      <c r="M26" s="42"/>
      <c r="N26" s="42"/>
      <c r="O26" s="19"/>
      <c r="P26" s="19"/>
      <c r="Q26" s="19"/>
      <c r="R26" s="42">
        <f>SUM(R4:R25)</f>
        <v>1141856.1197</v>
      </c>
      <c r="S26" s="42">
        <f>SUM(S4:S25)</f>
        <v>14606.7256</v>
      </c>
      <c r="T26" s="42">
        <f>SUM(T4:T25)</f>
        <v>557248.9244</v>
      </c>
      <c r="U26" s="42">
        <f>SUM(U4:U25)</f>
        <v>1713711.7697</v>
      </c>
    </row>
    <row r="27" spans="15:20">
      <c r="O27" s="52"/>
      <c r="P27" s="52"/>
      <c r="Q27" s="52"/>
      <c r="R27" s="52"/>
      <c r="S27" s="52"/>
      <c r="T27" s="52"/>
    </row>
    <row r="35" spans="3:3">
      <c r="C35" t="s">
        <v>74</v>
      </c>
    </row>
  </sheetData>
  <sortState ref="A3:U32">
    <sortCondition ref="B3:B32" customList="新木社区,鹅公岭社区,禾花社区,辅城坳社区,山厦社区,力昌社区,平湖社区,新南社区"/>
  </sortState>
  <mergeCells count="11">
    <mergeCell ref="A1:U1"/>
    <mergeCell ref="E2:K2"/>
    <mergeCell ref="O2:Q2"/>
    <mergeCell ref="R2:T2"/>
    <mergeCell ref="A2:A3"/>
    <mergeCell ref="B2:B3"/>
    <mergeCell ref="C2:C3"/>
    <mergeCell ref="D2:D3"/>
    <mergeCell ref="L2:L3"/>
    <mergeCell ref="M2:M3"/>
    <mergeCell ref="N2:N3"/>
  </mergeCells>
  <pageMargins left="0.275" right="0.275" top="0.905555555555556" bottom="0.629861111111111" header="0.5" footer="0.5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8"/>
  <sheetViews>
    <sheetView tabSelected="1" zoomScale="75" zoomScaleNormal="75" topLeftCell="D1" workbookViewId="0">
      <selection activeCell="X13" sqref="X13"/>
    </sheetView>
  </sheetViews>
  <sheetFormatPr defaultColWidth="9" defaultRowHeight="14.25"/>
  <cols>
    <col min="1" max="1" width="10" customWidth="1"/>
    <col min="2" max="2" width="18.25" customWidth="1"/>
    <col min="3" max="3" width="29.8333333333333" customWidth="1"/>
    <col min="4" max="4" width="27.6583333333333" customWidth="1"/>
    <col min="5" max="5" width="12.8083333333333" customWidth="1"/>
    <col min="6" max="6" width="11.7166666666667" customWidth="1"/>
    <col min="7" max="7" width="12.8166666666667" customWidth="1"/>
    <col min="8" max="8" width="14.5833333333333" customWidth="1"/>
    <col min="9" max="9" width="12.175" customWidth="1"/>
    <col min="10" max="10" width="11.8833333333333" customWidth="1"/>
    <col min="11" max="11" width="13.5333333333333" customWidth="1"/>
    <col min="12" max="12" width="12.5" customWidth="1"/>
    <col min="13" max="13" width="11.5583333333333" customWidth="1"/>
    <col min="14" max="14" width="12.6583333333333" customWidth="1"/>
    <col min="15" max="15" width="8.75" customWidth="1"/>
    <col min="16" max="16" width="9.38333333333333" customWidth="1"/>
    <col min="17" max="17" width="8.59166666666667" customWidth="1"/>
    <col min="18" max="18" width="15.775" customWidth="1"/>
    <col min="19" max="19" width="12.8" customWidth="1"/>
    <col min="20" max="20" width="15.9333333333333" customWidth="1"/>
    <col min="21" max="21" width="17.7" customWidth="1"/>
    <col min="22" max="22" width="16.0916666666667" customWidth="1"/>
  </cols>
  <sheetData>
    <row r="1" ht="37" customHeight="1" spans="1:21">
      <c r="A1" s="3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30" customHeight="1" spans="1:22">
      <c r="A2" s="4" t="s">
        <v>1</v>
      </c>
      <c r="B2" s="4" t="s">
        <v>2</v>
      </c>
      <c r="C2" s="4" t="s">
        <v>76</v>
      </c>
      <c r="D2" s="5" t="s">
        <v>4</v>
      </c>
      <c r="E2" s="21" t="s">
        <v>77</v>
      </c>
      <c r="F2" s="21"/>
      <c r="G2" s="21"/>
      <c r="H2" s="21"/>
      <c r="I2" s="21"/>
      <c r="J2" s="21"/>
      <c r="K2" s="43"/>
      <c r="L2" s="4" t="s">
        <v>6</v>
      </c>
      <c r="M2" s="4" t="s">
        <v>7</v>
      </c>
      <c r="N2" s="4" t="s">
        <v>8</v>
      </c>
      <c r="O2" s="48" t="s">
        <v>9</v>
      </c>
      <c r="P2" s="21"/>
      <c r="Q2" s="43"/>
      <c r="R2" s="48" t="s">
        <v>10</v>
      </c>
      <c r="S2" s="21"/>
      <c r="T2" s="43"/>
      <c r="U2" s="4" t="s">
        <v>11</v>
      </c>
      <c r="V2" s="54" t="s">
        <v>78</v>
      </c>
    </row>
    <row r="3" s="2" customFormat="1" ht="20" customHeight="1" spans="1:22">
      <c r="A3" s="6"/>
      <c r="B3" s="6"/>
      <c r="C3" s="6"/>
      <c r="D3" s="5"/>
      <c r="E3" s="22" t="s">
        <v>12</v>
      </c>
      <c r="F3" s="23" t="s">
        <v>13</v>
      </c>
      <c r="G3" s="23" t="s">
        <v>14</v>
      </c>
      <c r="H3" s="23" t="s">
        <v>15</v>
      </c>
      <c r="I3" s="23" t="s">
        <v>16</v>
      </c>
      <c r="J3" s="23" t="s">
        <v>17</v>
      </c>
      <c r="K3" s="23" t="s">
        <v>18</v>
      </c>
      <c r="L3" s="44"/>
      <c r="M3" s="44"/>
      <c r="N3" s="44"/>
      <c r="O3" s="49" t="s">
        <v>19</v>
      </c>
      <c r="P3" s="49" t="s">
        <v>17</v>
      </c>
      <c r="Q3" s="49" t="s">
        <v>20</v>
      </c>
      <c r="R3" s="49" t="s">
        <v>19</v>
      </c>
      <c r="S3" s="49" t="s">
        <v>17</v>
      </c>
      <c r="T3" s="49" t="s">
        <v>20</v>
      </c>
      <c r="U3" s="44"/>
      <c r="V3" s="55"/>
    </row>
    <row r="4" s="2" customFormat="1" ht="20" customHeight="1" spans="1:22">
      <c r="A4" s="7">
        <v>1</v>
      </c>
      <c r="B4" s="8" t="s">
        <v>79</v>
      </c>
      <c r="C4" s="8" t="s">
        <v>80</v>
      </c>
      <c r="D4" s="9" t="s">
        <v>81</v>
      </c>
      <c r="E4" s="11">
        <v>358.15</v>
      </c>
      <c r="F4" s="23"/>
      <c r="G4" s="23"/>
      <c r="H4" s="23"/>
      <c r="I4" s="23"/>
      <c r="J4" s="23"/>
      <c r="K4" s="45">
        <f t="shared" ref="K4:K29" si="0">SUM(E4:J4)</f>
        <v>358.15</v>
      </c>
      <c r="L4" s="11" t="s">
        <v>24</v>
      </c>
      <c r="M4" s="11" t="s">
        <v>25</v>
      </c>
      <c r="N4" s="44"/>
      <c r="O4" s="11">
        <v>17.14</v>
      </c>
      <c r="P4" s="49"/>
      <c r="Q4" s="49"/>
      <c r="R4" s="53">
        <f>(SUM(E4:G4)+I4)*O4</f>
        <v>6138.691</v>
      </c>
      <c r="S4" s="49"/>
      <c r="T4" s="49"/>
      <c r="U4" s="53">
        <f t="shared" ref="U4:U13" si="1">R4+S4+T4</f>
        <v>6138.691</v>
      </c>
      <c r="V4" s="56"/>
    </row>
    <row r="5" s="2" customFormat="1" ht="20" customHeight="1" spans="1:22">
      <c r="A5" s="10">
        <v>2</v>
      </c>
      <c r="B5" s="8" t="s">
        <v>79</v>
      </c>
      <c r="C5" s="8" t="s">
        <v>82</v>
      </c>
      <c r="D5" s="9" t="s">
        <v>83</v>
      </c>
      <c r="E5" s="24">
        <v>1049.13</v>
      </c>
      <c r="F5" s="23"/>
      <c r="G5" s="23"/>
      <c r="H5" s="23"/>
      <c r="I5" s="23"/>
      <c r="J5" s="23"/>
      <c r="K5" s="45">
        <f t="shared" si="0"/>
        <v>1049.13</v>
      </c>
      <c r="L5" s="11" t="s">
        <v>36</v>
      </c>
      <c r="M5" s="11" t="s">
        <v>37</v>
      </c>
      <c r="N5" s="44"/>
      <c r="O5" s="27">
        <v>11.98</v>
      </c>
      <c r="P5" s="49"/>
      <c r="Q5" s="49"/>
      <c r="R5" s="53">
        <f>(SUM(E5:G5)+I5)*O5</f>
        <v>12568.5774</v>
      </c>
      <c r="S5" s="49"/>
      <c r="T5" s="49"/>
      <c r="U5" s="53">
        <f t="shared" si="1"/>
        <v>12568.5774</v>
      </c>
      <c r="V5" s="56"/>
    </row>
    <row r="6" s="2" customFormat="1" ht="20" customHeight="1" spans="1:22">
      <c r="A6" s="7">
        <v>3</v>
      </c>
      <c r="B6" s="8" t="s">
        <v>21</v>
      </c>
      <c r="C6" s="8" t="s">
        <v>84</v>
      </c>
      <c r="D6" s="9" t="s">
        <v>85</v>
      </c>
      <c r="E6" s="11"/>
      <c r="F6" s="11"/>
      <c r="G6" s="11"/>
      <c r="H6" s="25">
        <v>2128.47</v>
      </c>
      <c r="I6" s="11"/>
      <c r="J6" s="11"/>
      <c r="K6" s="45">
        <f t="shared" si="0"/>
        <v>2128.47</v>
      </c>
      <c r="L6" s="11"/>
      <c r="M6" s="11"/>
      <c r="N6" s="50" t="s">
        <v>32</v>
      </c>
      <c r="O6" s="11"/>
      <c r="P6" s="11"/>
      <c r="Q6" s="11">
        <v>20.36</v>
      </c>
      <c r="R6" s="53"/>
      <c r="S6" s="53"/>
      <c r="T6" s="53">
        <f>H6*Q6</f>
        <v>43335.6492</v>
      </c>
      <c r="U6" s="53">
        <f t="shared" si="1"/>
        <v>43335.6492</v>
      </c>
      <c r="V6" s="56"/>
    </row>
    <row r="7" s="2" customFormat="1" ht="20" customHeight="1" spans="1:22">
      <c r="A7" s="10">
        <v>4</v>
      </c>
      <c r="B7" s="8" t="s">
        <v>21</v>
      </c>
      <c r="C7" s="8" t="s">
        <v>86</v>
      </c>
      <c r="D7" s="9" t="s">
        <v>87</v>
      </c>
      <c r="E7" s="15">
        <v>1200</v>
      </c>
      <c r="F7" s="26"/>
      <c r="G7" s="26"/>
      <c r="H7" s="26"/>
      <c r="I7" s="26"/>
      <c r="J7" s="11"/>
      <c r="K7" s="45">
        <f t="shared" si="0"/>
        <v>1200</v>
      </c>
      <c r="L7" s="11" t="s">
        <v>36</v>
      </c>
      <c r="M7" s="11" t="s">
        <v>37</v>
      </c>
      <c r="N7" s="11"/>
      <c r="O7" s="27">
        <v>11.98</v>
      </c>
      <c r="P7" s="11"/>
      <c r="Q7" s="11"/>
      <c r="R7" s="53">
        <f>(SUM(E7:G7)+I7)*O7</f>
        <v>14376</v>
      </c>
      <c r="S7" s="53"/>
      <c r="T7" s="53"/>
      <c r="U7" s="53">
        <f t="shared" si="1"/>
        <v>14376</v>
      </c>
      <c r="V7" s="56"/>
    </row>
    <row r="8" s="2" customFormat="1" ht="20" customHeight="1" spans="1:22">
      <c r="A8" s="7">
        <v>5</v>
      </c>
      <c r="B8" s="8" t="s">
        <v>30</v>
      </c>
      <c r="C8" s="8" t="s">
        <v>88</v>
      </c>
      <c r="D8" s="9" t="s">
        <v>89</v>
      </c>
      <c r="E8" s="24">
        <v>908.467899999998</v>
      </c>
      <c r="F8" s="26"/>
      <c r="G8" s="26"/>
      <c r="H8" s="26"/>
      <c r="I8" s="26"/>
      <c r="J8" s="11"/>
      <c r="K8" s="45">
        <f t="shared" si="0"/>
        <v>908.467899999998</v>
      </c>
      <c r="L8" s="11" t="s">
        <v>36</v>
      </c>
      <c r="M8" s="11" t="s">
        <v>37</v>
      </c>
      <c r="N8" s="11"/>
      <c r="O8" s="27">
        <v>11.98</v>
      </c>
      <c r="P8" s="11"/>
      <c r="Q8" s="11"/>
      <c r="R8" s="53">
        <f>(SUM(E8:G8)+I8)*O8</f>
        <v>10883.445442</v>
      </c>
      <c r="S8" s="53"/>
      <c r="T8" s="53"/>
      <c r="U8" s="53">
        <f t="shared" si="1"/>
        <v>10883.445442</v>
      </c>
      <c r="V8" s="56"/>
    </row>
    <row r="9" s="2" customFormat="1" ht="20" customHeight="1" spans="1:22">
      <c r="A9" s="10">
        <v>6</v>
      </c>
      <c r="B9" s="8" t="s">
        <v>33</v>
      </c>
      <c r="C9" s="8" t="s">
        <v>90</v>
      </c>
      <c r="D9" s="9"/>
      <c r="F9" s="11"/>
      <c r="G9" s="11"/>
      <c r="H9" s="27">
        <v>5722.77</v>
      </c>
      <c r="I9" s="11"/>
      <c r="J9" s="11"/>
      <c r="K9" s="45">
        <f t="shared" si="0"/>
        <v>5722.77</v>
      </c>
      <c r="L9" s="11"/>
      <c r="N9" s="11" t="s">
        <v>32</v>
      </c>
      <c r="O9" s="11"/>
      <c r="P9" s="11"/>
      <c r="Q9" s="11">
        <v>20.36</v>
      </c>
      <c r="R9" s="53"/>
      <c r="S9" s="53"/>
      <c r="T9" s="53">
        <f>H9*Q9</f>
        <v>116515.5972</v>
      </c>
      <c r="U9" s="53">
        <f t="shared" si="1"/>
        <v>116515.5972</v>
      </c>
      <c r="V9" s="56"/>
    </row>
    <row r="10" s="2" customFormat="1" ht="20" customHeight="1" spans="1:22">
      <c r="A10" s="7">
        <v>7</v>
      </c>
      <c r="B10" s="8" t="s">
        <v>33</v>
      </c>
      <c r="C10" s="8" t="s">
        <v>91</v>
      </c>
      <c r="D10" s="9"/>
      <c r="E10" s="28"/>
      <c r="F10" s="28"/>
      <c r="G10" s="28"/>
      <c r="H10" s="27">
        <v>2079.73</v>
      </c>
      <c r="I10" s="28"/>
      <c r="J10" s="28"/>
      <c r="K10" s="45">
        <f t="shared" si="0"/>
        <v>2079.73</v>
      </c>
      <c r="L10" s="11"/>
      <c r="M10" s="51"/>
      <c r="N10" s="11" t="s">
        <v>32</v>
      </c>
      <c r="O10" s="27"/>
      <c r="P10" s="11"/>
      <c r="Q10" s="11">
        <v>20.36</v>
      </c>
      <c r="R10" s="53"/>
      <c r="S10" s="53"/>
      <c r="T10" s="53">
        <f>H10*Q10</f>
        <v>42343.3028</v>
      </c>
      <c r="U10" s="53">
        <f t="shared" si="1"/>
        <v>42343.3028</v>
      </c>
      <c r="V10" s="56" t="s">
        <v>92</v>
      </c>
    </row>
    <row r="11" s="2" customFormat="1" ht="20" customHeight="1" spans="1:22">
      <c r="A11" s="10">
        <v>8</v>
      </c>
      <c r="B11" s="8" t="s">
        <v>33</v>
      </c>
      <c r="C11" s="8" t="s">
        <v>93</v>
      </c>
      <c r="D11" s="9"/>
      <c r="E11" s="11"/>
      <c r="F11" s="11"/>
      <c r="G11" s="11"/>
      <c r="H11" s="27">
        <v>1691.44</v>
      </c>
      <c r="I11" s="11"/>
      <c r="J11" s="11"/>
      <c r="K11" s="45">
        <f t="shared" si="0"/>
        <v>1691.44</v>
      </c>
      <c r="L11" s="11"/>
      <c r="M11" s="11"/>
      <c r="N11" s="11" t="s">
        <v>32</v>
      </c>
      <c r="O11" s="11"/>
      <c r="P11" s="11"/>
      <c r="Q11" s="11">
        <v>20.36</v>
      </c>
      <c r="R11" s="53"/>
      <c r="S11" s="53"/>
      <c r="T11" s="53">
        <f>H11*Q11</f>
        <v>34437.7184</v>
      </c>
      <c r="U11" s="53">
        <f t="shared" si="1"/>
        <v>34437.7184</v>
      </c>
      <c r="V11" s="56"/>
    </row>
    <row r="12" s="2" customFormat="1" ht="20" customHeight="1" spans="1:22">
      <c r="A12" s="7">
        <v>9</v>
      </c>
      <c r="B12" s="8" t="s">
        <v>33</v>
      </c>
      <c r="C12" s="8" t="s">
        <v>94</v>
      </c>
      <c r="D12" s="9"/>
      <c r="E12" s="29"/>
      <c r="F12" s="11"/>
      <c r="G12" s="11"/>
      <c r="H12" s="27">
        <v>1688.46</v>
      </c>
      <c r="I12" s="11"/>
      <c r="J12" s="11"/>
      <c r="K12" s="45">
        <f t="shared" si="0"/>
        <v>1688.46</v>
      </c>
      <c r="L12" s="11"/>
      <c r="M12" s="11"/>
      <c r="N12" s="11" t="s">
        <v>32</v>
      </c>
      <c r="O12" s="11"/>
      <c r="P12" s="11"/>
      <c r="Q12" s="11">
        <v>20.36</v>
      </c>
      <c r="R12" s="53"/>
      <c r="S12" s="53"/>
      <c r="T12" s="53">
        <f>H12*Q12</f>
        <v>34377.0456</v>
      </c>
      <c r="U12" s="53">
        <f t="shared" si="1"/>
        <v>34377.0456</v>
      </c>
      <c r="V12" s="56"/>
    </row>
    <row r="13" s="2" customFormat="1" ht="20" customHeight="1" spans="1:22">
      <c r="A13" s="10">
        <v>10</v>
      </c>
      <c r="B13" s="8" t="s">
        <v>33</v>
      </c>
      <c r="C13" s="8" t="s">
        <v>95</v>
      </c>
      <c r="D13" s="9"/>
      <c r="E13" s="29"/>
      <c r="F13" s="11"/>
      <c r="G13" s="11"/>
      <c r="H13" s="27">
        <v>5269.4</v>
      </c>
      <c r="I13" s="11"/>
      <c r="J13" s="11"/>
      <c r="K13" s="45">
        <f t="shared" si="0"/>
        <v>5269.4</v>
      </c>
      <c r="L13" s="11"/>
      <c r="M13" s="11"/>
      <c r="N13" s="11" t="s">
        <v>32</v>
      </c>
      <c r="O13" s="11"/>
      <c r="P13" s="11"/>
      <c r="Q13" s="11">
        <v>20.36</v>
      </c>
      <c r="R13" s="53"/>
      <c r="S13" s="53"/>
      <c r="T13" s="53">
        <f>H13*Q13</f>
        <v>107284.984</v>
      </c>
      <c r="U13" s="53">
        <f t="shared" si="1"/>
        <v>107284.984</v>
      </c>
      <c r="V13" s="56"/>
    </row>
    <row r="14" s="2" customFormat="1" ht="20" customHeight="1" spans="1:22">
      <c r="A14" s="7">
        <v>11</v>
      </c>
      <c r="B14" s="8" t="s">
        <v>33</v>
      </c>
      <c r="C14" s="8" t="s">
        <v>96</v>
      </c>
      <c r="D14" s="9"/>
      <c r="F14" s="11"/>
      <c r="G14" s="11"/>
      <c r="H14" s="27">
        <v>151</v>
      </c>
      <c r="I14" s="11"/>
      <c r="J14" s="11"/>
      <c r="K14" s="45">
        <f t="shared" si="0"/>
        <v>151</v>
      </c>
      <c r="L14" s="46" t="s">
        <v>36</v>
      </c>
      <c r="M14" s="46" t="s">
        <v>37</v>
      </c>
      <c r="N14" s="11"/>
      <c r="O14" s="11">
        <v>11.98</v>
      </c>
      <c r="P14" s="11"/>
      <c r="Q14" s="11"/>
      <c r="R14" s="53">
        <f>H14*O14</f>
        <v>1808.98</v>
      </c>
      <c r="S14" s="53"/>
      <c r="T14" s="53"/>
      <c r="U14" s="53">
        <f t="shared" ref="U14:U29" si="2">R14+S14+T14</f>
        <v>1808.98</v>
      </c>
      <c r="V14" s="56"/>
    </row>
    <row r="15" s="2" customFormat="1" ht="20" customHeight="1" spans="1:22">
      <c r="A15" s="10">
        <v>12</v>
      </c>
      <c r="B15" s="8" t="s">
        <v>33</v>
      </c>
      <c r="C15" s="8" t="s">
        <v>97</v>
      </c>
      <c r="D15" s="9" t="s">
        <v>98</v>
      </c>
      <c r="E15" s="30">
        <v>1014.0481</v>
      </c>
      <c r="F15" s="11"/>
      <c r="G15" s="11"/>
      <c r="H15" s="11"/>
      <c r="I15" s="11"/>
      <c r="J15" s="11"/>
      <c r="K15" s="45">
        <f t="shared" si="0"/>
        <v>1014.0481</v>
      </c>
      <c r="L15" s="11" t="s">
        <v>36</v>
      </c>
      <c r="M15" s="11" t="s">
        <v>37</v>
      </c>
      <c r="N15" s="11"/>
      <c r="O15" s="11">
        <v>11.98</v>
      </c>
      <c r="P15" s="11"/>
      <c r="Q15" s="11"/>
      <c r="R15" s="53">
        <f t="shared" ref="R15:R21" si="3">(SUM(E15:G15)+I15)*O15</f>
        <v>12148.296238</v>
      </c>
      <c r="S15" s="53"/>
      <c r="T15" s="53"/>
      <c r="U15" s="53">
        <f t="shared" si="2"/>
        <v>12148.296238</v>
      </c>
      <c r="V15" s="56"/>
    </row>
    <row r="16" s="2" customFormat="1" ht="20" customHeight="1" spans="1:22">
      <c r="A16" s="7">
        <v>13</v>
      </c>
      <c r="B16" s="8" t="s">
        <v>33</v>
      </c>
      <c r="C16" s="8" t="s">
        <v>99</v>
      </c>
      <c r="D16" s="9" t="s">
        <v>100</v>
      </c>
      <c r="E16" s="30">
        <v>1820.1138</v>
      </c>
      <c r="F16" s="11"/>
      <c r="G16" s="11"/>
      <c r="H16" s="11"/>
      <c r="I16" s="11"/>
      <c r="J16" s="11"/>
      <c r="K16" s="45">
        <f t="shared" si="0"/>
        <v>1820.1138</v>
      </c>
      <c r="L16" s="11" t="s">
        <v>36</v>
      </c>
      <c r="M16" s="11" t="s">
        <v>37</v>
      </c>
      <c r="N16" s="11"/>
      <c r="O16" s="11">
        <v>11.98</v>
      </c>
      <c r="P16" s="11"/>
      <c r="Q16" s="11"/>
      <c r="R16" s="53">
        <f t="shared" si="3"/>
        <v>21804.963324</v>
      </c>
      <c r="S16" s="53"/>
      <c r="T16" s="53"/>
      <c r="U16" s="53">
        <f t="shared" si="2"/>
        <v>21804.963324</v>
      </c>
      <c r="V16" s="56"/>
    </row>
    <row r="17" s="2" customFormat="1" ht="20" customHeight="1" spans="1:22">
      <c r="A17" s="10">
        <v>14</v>
      </c>
      <c r="B17" s="8" t="s">
        <v>33</v>
      </c>
      <c r="C17" s="8" t="s">
        <v>101</v>
      </c>
      <c r="D17" s="9" t="s">
        <v>102</v>
      </c>
      <c r="E17" s="30">
        <v>7961.1255</v>
      </c>
      <c r="F17" s="11"/>
      <c r="G17" s="11"/>
      <c r="H17" s="11"/>
      <c r="I17" s="11"/>
      <c r="J17" s="11"/>
      <c r="K17" s="45">
        <f t="shared" si="0"/>
        <v>7961.1255</v>
      </c>
      <c r="L17" s="11" t="s">
        <v>36</v>
      </c>
      <c r="M17" s="11" t="s">
        <v>37</v>
      </c>
      <c r="N17" s="11"/>
      <c r="O17" s="11">
        <v>11.98</v>
      </c>
      <c r="P17" s="11"/>
      <c r="Q17" s="11"/>
      <c r="R17" s="53">
        <f t="shared" si="3"/>
        <v>95374.28349</v>
      </c>
      <c r="S17" s="53"/>
      <c r="T17" s="53"/>
      <c r="U17" s="53">
        <f t="shared" si="2"/>
        <v>95374.28349</v>
      </c>
      <c r="V17" s="56"/>
    </row>
    <row r="18" s="2" customFormat="1" ht="20" customHeight="1" spans="1:22">
      <c r="A18" s="7">
        <v>15</v>
      </c>
      <c r="B18" s="8" t="s">
        <v>33</v>
      </c>
      <c r="C18" s="8" t="s">
        <v>103</v>
      </c>
      <c r="D18" s="9" t="s">
        <v>104</v>
      </c>
      <c r="E18" s="30">
        <v>2298.8446</v>
      </c>
      <c r="F18" s="11"/>
      <c r="G18" s="11"/>
      <c r="H18" s="11"/>
      <c r="I18" s="11"/>
      <c r="J18" s="11"/>
      <c r="K18" s="45">
        <f t="shared" si="0"/>
        <v>2298.8446</v>
      </c>
      <c r="L18" s="11" t="s">
        <v>24</v>
      </c>
      <c r="M18" s="11" t="s">
        <v>25</v>
      </c>
      <c r="N18" s="11"/>
      <c r="O18" s="11">
        <v>17.14</v>
      </c>
      <c r="P18" s="11"/>
      <c r="Q18" s="11"/>
      <c r="R18" s="53">
        <f t="shared" si="3"/>
        <v>39402.196444</v>
      </c>
      <c r="S18" s="53"/>
      <c r="T18" s="53"/>
      <c r="U18" s="53">
        <f t="shared" si="2"/>
        <v>39402.196444</v>
      </c>
      <c r="V18" s="56"/>
    </row>
    <row r="19" s="2" customFormat="1" ht="20" customHeight="1" spans="1:22">
      <c r="A19" s="10">
        <v>16</v>
      </c>
      <c r="B19" s="8" t="s">
        <v>33</v>
      </c>
      <c r="C19" s="11" t="s">
        <v>105</v>
      </c>
      <c r="D19" s="9"/>
      <c r="E19" s="30"/>
      <c r="F19" s="11"/>
      <c r="G19" s="11"/>
      <c r="H19" s="11"/>
      <c r="I19" s="11">
        <v>528.6</v>
      </c>
      <c r="J19" s="11"/>
      <c r="K19" s="45">
        <f t="shared" si="0"/>
        <v>528.6</v>
      </c>
      <c r="L19" s="11" t="s">
        <v>53</v>
      </c>
      <c r="M19" s="11" t="s">
        <v>29</v>
      </c>
      <c r="N19" s="11"/>
      <c r="O19" s="27">
        <v>23.19</v>
      </c>
      <c r="P19" s="11"/>
      <c r="Q19" s="11"/>
      <c r="R19" s="53">
        <f t="shared" si="3"/>
        <v>12258.234</v>
      </c>
      <c r="S19" s="53"/>
      <c r="T19" s="53"/>
      <c r="U19" s="53">
        <f t="shared" si="2"/>
        <v>12258.234</v>
      </c>
      <c r="V19" s="56"/>
    </row>
    <row r="20" s="2" customFormat="1" ht="20" customHeight="1" spans="1:22">
      <c r="A20" s="7">
        <v>17</v>
      </c>
      <c r="B20" s="8" t="s">
        <v>106</v>
      </c>
      <c r="C20" s="9" t="s">
        <v>107</v>
      </c>
      <c r="D20" s="9" t="s">
        <v>108</v>
      </c>
      <c r="E20" s="30">
        <v>11762.78</v>
      </c>
      <c r="F20" s="11"/>
      <c r="G20" s="11">
        <v>1081.78</v>
      </c>
      <c r="H20" s="11"/>
      <c r="I20" s="11"/>
      <c r="J20" s="11">
        <v>2509.33</v>
      </c>
      <c r="K20" s="45">
        <f t="shared" si="0"/>
        <v>15353.89</v>
      </c>
      <c r="L20" s="11" t="s">
        <v>24</v>
      </c>
      <c r="M20" s="11" t="s">
        <v>25</v>
      </c>
      <c r="N20" s="11"/>
      <c r="O20" s="11">
        <v>17.14</v>
      </c>
      <c r="P20" s="11">
        <v>3.28</v>
      </c>
      <c r="Q20" s="11"/>
      <c r="R20" s="53">
        <f t="shared" si="3"/>
        <v>220155.7584</v>
      </c>
      <c r="S20" s="53">
        <f>J20*P20</f>
        <v>8230.6024</v>
      </c>
      <c r="T20" s="53"/>
      <c r="U20" s="53">
        <f t="shared" si="2"/>
        <v>228386.3608</v>
      </c>
      <c r="V20" s="56"/>
    </row>
    <row r="21" s="2" customFormat="1" ht="20" customHeight="1" spans="1:22">
      <c r="A21" s="10">
        <v>18</v>
      </c>
      <c r="B21" s="11" t="s">
        <v>38</v>
      </c>
      <c r="C21" s="11" t="s">
        <v>109</v>
      </c>
      <c r="D21" s="9"/>
      <c r="E21" s="30"/>
      <c r="F21" s="11"/>
      <c r="G21" s="11"/>
      <c r="H21" s="11"/>
      <c r="I21" s="11">
        <v>447.29</v>
      </c>
      <c r="J21" s="11"/>
      <c r="K21" s="45">
        <f t="shared" si="0"/>
        <v>447.29</v>
      </c>
      <c r="L21" s="11" t="s">
        <v>53</v>
      </c>
      <c r="M21" s="11" t="s">
        <v>29</v>
      </c>
      <c r="N21" s="11"/>
      <c r="O21" s="27">
        <v>23.19</v>
      </c>
      <c r="P21" s="11"/>
      <c r="Q21" s="11"/>
      <c r="R21" s="53">
        <f t="shared" si="3"/>
        <v>10372.6551</v>
      </c>
      <c r="S21" s="53"/>
      <c r="T21" s="53"/>
      <c r="U21" s="53">
        <f t="shared" si="2"/>
        <v>10372.6551</v>
      </c>
      <c r="V21" s="56"/>
    </row>
    <row r="22" s="2" customFormat="1" ht="20" customHeight="1" spans="1:22">
      <c r="A22" s="7">
        <v>19</v>
      </c>
      <c r="B22" s="11" t="s">
        <v>38</v>
      </c>
      <c r="C22" s="8" t="s">
        <v>110</v>
      </c>
      <c r="D22" s="9"/>
      <c r="E22" s="30"/>
      <c r="F22" s="11"/>
      <c r="G22" s="11"/>
      <c r="H22" s="11"/>
      <c r="I22" s="11"/>
      <c r="J22" s="11">
        <v>924.23</v>
      </c>
      <c r="K22" s="45">
        <f t="shared" si="0"/>
        <v>924.23</v>
      </c>
      <c r="L22" s="11"/>
      <c r="M22" s="11"/>
      <c r="N22" s="11"/>
      <c r="O22" s="11"/>
      <c r="P22" s="11">
        <v>3.28</v>
      </c>
      <c r="Q22" s="11"/>
      <c r="R22" s="53"/>
      <c r="S22" s="53">
        <f>J22*P22</f>
        <v>3031.4744</v>
      </c>
      <c r="T22" s="53"/>
      <c r="U22" s="53">
        <f t="shared" si="2"/>
        <v>3031.4744</v>
      </c>
      <c r="V22" s="56"/>
    </row>
    <row r="23" s="2" customFormat="1" ht="20" customHeight="1" spans="1:22">
      <c r="A23" s="10">
        <v>20</v>
      </c>
      <c r="B23" s="11" t="s">
        <v>38</v>
      </c>
      <c r="C23" s="8" t="s">
        <v>111</v>
      </c>
      <c r="D23" s="9" t="s">
        <v>112</v>
      </c>
      <c r="E23" s="31">
        <v>3180.486</v>
      </c>
      <c r="F23" s="11"/>
      <c r="G23" s="11"/>
      <c r="H23" s="11"/>
      <c r="I23" s="11"/>
      <c r="J23" s="11"/>
      <c r="K23" s="45">
        <f t="shared" si="0"/>
        <v>3180.486</v>
      </c>
      <c r="L23" s="11" t="s">
        <v>113</v>
      </c>
      <c r="M23" s="11" t="s">
        <v>25</v>
      </c>
      <c r="N23" s="11"/>
      <c r="O23" s="11">
        <v>17.14</v>
      </c>
      <c r="P23" s="11"/>
      <c r="Q23" s="11"/>
      <c r="R23" s="53">
        <f>(SUM(E23:G23)+I23)*O23</f>
        <v>54513.53004</v>
      </c>
      <c r="S23" s="53"/>
      <c r="T23" s="53"/>
      <c r="U23" s="53">
        <f t="shared" si="2"/>
        <v>54513.53004</v>
      </c>
      <c r="V23" s="56"/>
    </row>
    <row r="24" s="2" customFormat="1" ht="20" customHeight="1" spans="1:22">
      <c r="A24" s="7">
        <v>21</v>
      </c>
      <c r="B24" s="9" t="s">
        <v>44</v>
      </c>
      <c r="C24" s="12" t="s">
        <v>114</v>
      </c>
      <c r="D24" s="9" t="s">
        <v>115</v>
      </c>
      <c r="E24" s="32">
        <v>911.31</v>
      </c>
      <c r="F24" s="11"/>
      <c r="G24" s="11"/>
      <c r="H24" s="11"/>
      <c r="I24" s="11"/>
      <c r="J24" s="11"/>
      <c r="K24" s="45">
        <f t="shared" si="0"/>
        <v>911.31</v>
      </c>
      <c r="L24" s="11" t="s">
        <v>24</v>
      </c>
      <c r="M24" s="11" t="s">
        <v>25</v>
      </c>
      <c r="N24" s="11"/>
      <c r="O24" s="11">
        <v>17.14</v>
      </c>
      <c r="P24" s="11"/>
      <c r="Q24" s="11"/>
      <c r="R24" s="53">
        <f>(SUM(E24:G24)+I24)*O24</f>
        <v>15619.8534</v>
      </c>
      <c r="S24" s="53"/>
      <c r="T24" s="53"/>
      <c r="U24" s="53">
        <f t="shared" si="2"/>
        <v>15619.8534</v>
      </c>
      <c r="V24" s="56"/>
    </row>
    <row r="25" s="2" customFormat="1" ht="20" customHeight="1" spans="1:22">
      <c r="A25" s="10">
        <v>22</v>
      </c>
      <c r="B25" s="9" t="s">
        <v>44</v>
      </c>
      <c r="C25" s="8" t="s">
        <v>116</v>
      </c>
      <c r="D25" s="9" t="s">
        <v>117</v>
      </c>
      <c r="E25" s="29">
        <v>3592.86</v>
      </c>
      <c r="F25" s="11"/>
      <c r="G25" s="11">
        <v>1079.97</v>
      </c>
      <c r="H25" s="11"/>
      <c r="I25" s="11"/>
      <c r="J25" s="11"/>
      <c r="K25" s="45">
        <f t="shared" si="0"/>
        <v>4672.83</v>
      </c>
      <c r="L25" s="11" t="s">
        <v>36</v>
      </c>
      <c r="M25" s="11" t="s">
        <v>37</v>
      </c>
      <c r="N25" s="11"/>
      <c r="O25" s="11">
        <v>11.98</v>
      </c>
      <c r="P25" s="11"/>
      <c r="Q25" s="11"/>
      <c r="R25" s="53">
        <f>(SUM(E25:G25)+I25)*O25</f>
        <v>55980.5034</v>
      </c>
      <c r="S25" s="53"/>
      <c r="T25" s="53"/>
      <c r="U25" s="53">
        <f t="shared" si="2"/>
        <v>55980.5034</v>
      </c>
      <c r="V25" s="56"/>
    </row>
    <row r="26" s="2" customFormat="1" ht="20" customHeight="1" spans="1:22">
      <c r="A26" s="7">
        <v>23</v>
      </c>
      <c r="B26" s="11" t="s">
        <v>44</v>
      </c>
      <c r="C26" s="8" t="s">
        <v>118</v>
      </c>
      <c r="D26" s="9"/>
      <c r="F26" s="11"/>
      <c r="G26" s="11"/>
      <c r="H26" s="8">
        <v>1682.52</v>
      </c>
      <c r="I26" s="11"/>
      <c r="J26" s="11"/>
      <c r="K26" s="45">
        <f t="shared" si="0"/>
        <v>1682.52</v>
      </c>
      <c r="L26" s="11"/>
      <c r="M26" s="11"/>
      <c r="N26" s="11" t="s">
        <v>32</v>
      </c>
      <c r="O26" s="11"/>
      <c r="P26" s="11"/>
      <c r="Q26" s="11">
        <v>20.36</v>
      </c>
      <c r="R26" s="53"/>
      <c r="S26" s="53"/>
      <c r="T26" s="53">
        <f>H26*Q26</f>
        <v>34256.1072</v>
      </c>
      <c r="U26" s="53">
        <f t="shared" si="2"/>
        <v>34256.1072</v>
      </c>
      <c r="V26" s="56"/>
    </row>
    <row r="27" s="2" customFormat="1" ht="20" customHeight="1" spans="1:22">
      <c r="A27" s="10">
        <v>24</v>
      </c>
      <c r="B27" s="8" t="s">
        <v>44</v>
      </c>
      <c r="C27" s="8" t="s">
        <v>119</v>
      </c>
      <c r="D27" s="9" t="s">
        <v>120</v>
      </c>
      <c r="E27" s="33">
        <v>7715.96</v>
      </c>
      <c r="F27" s="28"/>
      <c r="G27" s="28"/>
      <c r="H27" s="28"/>
      <c r="I27" s="28"/>
      <c r="J27" s="28"/>
      <c r="K27" s="45">
        <f t="shared" si="0"/>
        <v>7715.96</v>
      </c>
      <c r="L27" s="11" t="s">
        <v>36</v>
      </c>
      <c r="M27" s="51" t="s">
        <v>37</v>
      </c>
      <c r="N27" s="51"/>
      <c r="O27" s="27">
        <v>11.98</v>
      </c>
      <c r="P27" s="11"/>
      <c r="Q27" s="11"/>
      <c r="R27" s="53">
        <f>(SUM(E27:G27)+I27)*O27</f>
        <v>92437.2008</v>
      </c>
      <c r="S27" s="53"/>
      <c r="T27" s="53"/>
      <c r="U27" s="53">
        <f t="shared" si="2"/>
        <v>92437.2008</v>
      </c>
      <c r="V27" s="56"/>
    </row>
    <row r="28" s="2" customFormat="1" ht="20" customHeight="1" spans="1:22">
      <c r="A28" s="7">
        <v>25</v>
      </c>
      <c r="B28" s="13" t="s">
        <v>44</v>
      </c>
      <c r="C28" s="13" t="s">
        <v>121</v>
      </c>
      <c r="D28" s="9"/>
      <c r="E28" s="33"/>
      <c r="F28" s="28"/>
      <c r="G28" s="28"/>
      <c r="H28" s="34">
        <v>7461.32</v>
      </c>
      <c r="I28" s="28"/>
      <c r="J28" s="28"/>
      <c r="K28" s="45">
        <f t="shared" si="0"/>
        <v>7461.32</v>
      </c>
      <c r="L28" s="11"/>
      <c r="M28" s="51"/>
      <c r="N28" s="11" t="s">
        <v>32</v>
      </c>
      <c r="O28" s="27"/>
      <c r="P28" s="11"/>
      <c r="Q28" s="11">
        <v>20.36</v>
      </c>
      <c r="R28" s="53"/>
      <c r="S28" s="53"/>
      <c r="T28" s="53">
        <f>H28*Q28</f>
        <v>151912.4752</v>
      </c>
      <c r="U28" s="53">
        <f t="shared" si="2"/>
        <v>151912.4752</v>
      </c>
      <c r="V28" s="56"/>
    </row>
    <row r="29" s="2" customFormat="1" ht="20" customHeight="1" spans="1:22">
      <c r="A29" s="10">
        <v>26</v>
      </c>
      <c r="B29" s="8" t="s">
        <v>44</v>
      </c>
      <c r="C29" s="12" t="s">
        <v>122</v>
      </c>
      <c r="D29" s="9"/>
      <c r="E29" s="30"/>
      <c r="F29" s="11"/>
      <c r="G29" s="11"/>
      <c r="H29" s="34">
        <v>22580.69</v>
      </c>
      <c r="I29" s="11"/>
      <c r="J29" s="11"/>
      <c r="K29" s="45">
        <f t="shared" si="0"/>
        <v>22580.69</v>
      </c>
      <c r="L29" s="11"/>
      <c r="M29" s="51"/>
      <c r="N29" s="11" t="s">
        <v>32</v>
      </c>
      <c r="O29" s="27"/>
      <c r="P29" s="11"/>
      <c r="Q29" s="11">
        <v>20.36</v>
      </c>
      <c r="R29" s="53"/>
      <c r="S29" s="53"/>
      <c r="T29" s="53">
        <f>H29*Q29</f>
        <v>459742.8484</v>
      </c>
      <c r="U29" s="53">
        <f t="shared" si="2"/>
        <v>459742.8484</v>
      </c>
      <c r="V29" s="56"/>
    </row>
    <row r="30" s="2" customFormat="1" ht="20" customHeight="1" spans="1:22">
      <c r="A30" s="7">
        <v>27</v>
      </c>
      <c r="B30" s="11" t="s">
        <v>51</v>
      </c>
      <c r="C30" s="12" t="s">
        <v>123</v>
      </c>
      <c r="D30" s="9" t="s">
        <v>124</v>
      </c>
      <c r="E30" s="30">
        <v>4468.72</v>
      </c>
      <c r="F30" s="11"/>
      <c r="G30" s="11"/>
      <c r="H30" s="11"/>
      <c r="I30" s="11"/>
      <c r="J30" s="11"/>
      <c r="K30" s="45">
        <f t="shared" ref="K30:K46" si="4">SUM(E30:J30)</f>
        <v>4468.72</v>
      </c>
      <c r="L30" s="11" t="s">
        <v>36</v>
      </c>
      <c r="M30" s="51" t="s">
        <v>37</v>
      </c>
      <c r="N30" s="11"/>
      <c r="O30" s="27">
        <v>11.98</v>
      </c>
      <c r="P30" s="11"/>
      <c r="Q30" s="11"/>
      <c r="R30" s="53">
        <f>(SUM(E30:G30)+I30)*O30</f>
        <v>53535.2656</v>
      </c>
      <c r="S30" s="53"/>
      <c r="T30" s="53"/>
      <c r="U30" s="53">
        <f t="shared" ref="U30:U46" si="5">R30+S30+T30</f>
        <v>53535.2656</v>
      </c>
      <c r="V30" s="56"/>
    </row>
    <row r="31" s="2" customFormat="1" ht="20" customHeight="1" spans="1:22">
      <c r="A31" s="10">
        <v>28</v>
      </c>
      <c r="B31" s="11" t="s">
        <v>51</v>
      </c>
      <c r="C31" s="12" t="s">
        <v>125</v>
      </c>
      <c r="D31" s="9"/>
      <c r="E31" s="35"/>
      <c r="F31" s="11"/>
      <c r="G31" s="11"/>
      <c r="H31" s="27">
        <v>9383.54</v>
      </c>
      <c r="I31" s="11"/>
      <c r="J31" s="11"/>
      <c r="K31" s="45">
        <f t="shared" si="4"/>
        <v>9383.54</v>
      </c>
      <c r="L31" s="11"/>
      <c r="N31" s="11" t="s">
        <v>32</v>
      </c>
      <c r="O31" s="11"/>
      <c r="P31" s="11"/>
      <c r="Q31" s="11">
        <v>20.36</v>
      </c>
      <c r="R31" s="53"/>
      <c r="S31" s="53"/>
      <c r="T31" s="53">
        <f>H31*Q31</f>
        <v>191048.8744</v>
      </c>
      <c r="U31" s="53">
        <f t="shared" si="5"/>
        <v>191048.8744</v>
      </c>
      <c r="V31" s="56"/>
    </row>
    <row r="32" s="2" customFormat="1" ht="20" customHeight="1" spans="1:22">
      <c r="A32" s="7">
        <v>29</v>
      </c>
      <c r="B32" s="8" t="s">
        <v>51</v>
      </c>
      <c r="C32" s="12" t="s">
        <v>126</v>
      </c>
      <c r="D32" s="9" t="s">
        <v>127</v>
      </c>
      <c r="E32" s="30">
        <v>1294.06</v>
      </c>
      <c r="F32" s="28"/>
      <c r="G32" s="28"/>
      <c r="H32" s="28">
        <v>1149.22</v>
      </c>
      <c r="I32" s="28"/>
      <c r="J32" s="28"/>
      <c r="K32" s="45">
        <f t="shared" si="4"/>
        <v>2443.28</v>
      </c>
      <c r="L32" s="11" t="s">
        <v>36</v>
      </c>
      <c r="M32" s="51" t="s">
        <v>37</v>
      </c>
      <c r="N32" s="51"/>
      <c r="O32" s="27">
        <v>11.98</v>
      </c>
      <c r="P32" s="11"/>
      <c r="Q32" s="11"/>
      <c r="R32" s="53">
        <f>(SUM(E32:G32)+I32+H32)*O32</f>
        <v>29270.4944</v>
      </c>
      <c r="S32" s="53"/>
      <c r="T32" s="53"/>
      <c r="U32" s="53">
        <f t="shared" si="5"/>
        <v>29270.4944</v>
      </c>
      <c r="V32" s="56"/>
    </row>
    <row r="33" s="2" customFormat="1" ht="20" customHeight="1" spans="1:22">
      <c r="A33" s="10">
        <v>30</v>
      </c>
      <c r="B33" s="8" t="s">
        <v>51</v>
      </c>
      <c r="C33" s="14" t="s">
        <v>128</v>
      </c>
      <c r="D33" s="9" t="s">
        <v>129</v>
      </c>
      <c r="E33" s="29"/>
      <c r="F33" s="28"/>
      <c r="G33" s="28"/>
      <c r="H33" s="28"/>
      <c r="I33" s="28"/>
      <c r="J33" s="47">
        <v>3574.72</v>
      </c>
      <c r="K33" s="45">
        <f t="shared" si="4"/>
        <v>3574.72</v>
      </c>
      <c r="L33" s="11" t="s">
        <v>36</v>
      </c>
      <c r="M33" s="51" t="s">
        <v>37</v>
      </c>
      <c r="N33" s="51"/>
      <c r="O33" s="27"/>
      <c r="P33" s="46">
        <v>3.28</v>
      </c>
      <c r="Q33" s="11"/>
      <c r="R33" s="53"/>
      <c r="S33" s="53">
        <f>J33*P33</f>
        <v>11725.0816</v>
      </c>
      <c r="T33" s="53"/>
      <c r="U33" s="53">
        <f t="shared" si="5"/>
        <v>11725.0816</v>
      </c>
      <c r="V33" s="56"/>
    </row>
    <row r="34" s="2" customFormat="1" ht="20" customHeight="1" spans="1:22">
      <c r="A34" s="7">
        <v>31</v>
      </c>
      <c r="B34" s="11" t="s">
        <v>51</v>
      </c>
      <c r="C34" s="14" t="s">
        <v>130</v>
      </c>
      <c r="D34" s="9" t="s">
        <v>131</v>
      </c>
      <c r="E34" s="36">
        <v>544.19</v>
      </c>
      <c r="F34" s="11"/>
      <c r="G34" s="11"/>
      <c r="H34" s="11"/>
      <c r="I34" s="11"/>
      <c r="J34" s="26"/>
      <c r="K34" s="45">
        <f t="shared" si="4"/>
        <v>544.19</v>
      </c>
      <c r="L34" s="11" t="s">
        <v>36</v>
      </c>
      <c r="M34" s="51" t="s">
        <v>37</v>
      </c>
      <c r="N34" s="11"/>
      <c r="O34" s="27">
        <v>11.98</v>
      </c>
      <c r="P34" s="11"/>
      <c r="Q34" s="11"/>
      <c r="R34" s="53">
        <f t="shared" ref="R32:R36" si="6">(SUM(E34:G34)+I34)*O34</f>
        <v>6519.3962</v>
      </c>
      <c r="S34" s="53"/>
      <c r="T34" s="53"/>
      <c r="U34" s="53">
        <f t="shared" si="5"/>
        <v>6519.3962</v>
      </c>
      <c r="V34" s="56"/>
    </row>
    <row r="35" s="2" customFormat="1" ht="20" customHeight="1" spans="1:22">
      <c r="A35" s="10">
        <v>32</v>
      </c>
      <c r="B35" s="11" t="s">
        <v>51</v>
      </c>
      <c r="C35" s="14" t="s">
        <v>132</v>
      </c>
      <c r="D35" s="9" t="s">
        <v>133</v>
      </c>
      <c r="E35" s="37">
        <v>1061.71</v>
      </c>
      <c r="F35" s="11"/>
      <c r="G35" s="11"/>
      <c r="H35" s="11"/>
      <c r="I35" s="11"/>
      <c r="J35" s="11"/>
      <c r="K35" s="45">
        <f t="shared" si="4"/>
        <v>1061.71</v>
      </c>
      <c r="L35" s="11" t="s">
        <v>24</v>
      </c>
      <c r="M35" s="11" t="s">
        <v>25</v>
      </c>
      <c r="N35" s="11"/>
      <c r="O35" s="11">
        <v>17.14</v>
      </c>
      <c r="P35" s="11"/>
      <c r="Q35" s="11"/>
      <c r="R35" s="53">
        <f t="shared" si="6"/>
        <v>18197.7094</v>
      </c>
      <c r="S35" s="53"/>
      <c r="T35" s="53"/>
      <c r="U35" s="53">
        <f t="shared" si="5"/>
        <v>18197.7094</v>
      </c>
      <c r="V35" s="56"/>
    </row>
    <row r="36" s="2" customFormat="1" ht="20" customHeight="1" spans="1:22">
      <c r="A36" s="7">
        <v>33</v>
      </c>
      <c r="B36" s="8" t="s">
        <v>51</v>
      </c>
      <c r="C36" s="14" t="s">
        <v>134</v>
      </c>
      <c r="D36" s="9" t="s">
        <v>135</v>
      </c>
      <c r="E36" s="29"/>
      <c r="F36" s="11"/>
      <c r="G36" s="11"/>
      <c r="H36" s="11"/>
      <c r="I36" s="11"/>
      <c r="J36" s="24">
        <v>2210.03</v>
      </c>
      <c r="K36" s="45">
        <f t="shared" si="4"/>
        <v>2210.03</v>
      </c>
      <c r="L36" s="11" t="s">
        <v>24</v>
      </c>
      <c r="M36" s="11" t="s">
        <v>25</v>
      </c>
      <c r="N36" s="11"/>
      <c r="O36" s="11"/>
      <c r="P36" s="11">
        <v>3.28</v>
      </c>
      <c r="Q36" s="11"/>
      <c r="R36" s="53"/>
      <c r="S36" s="53">
        <f>J36*P36</f>
        <v>7248.8984</v>
      </c>
      <c r="T36" s="53"/>
      <c r="U36" s="53">
        <f t="shared" si="5"/>
        <v>7248.8984</v>
      </c>
      <c r="V36" s="56"/>
    </row>
    <row r="37" s="2" customFormat="1" ht="45" customHeight="1" spans="1:22">
      <c r="A37" s="10">
        <v>34</v>
      </c>
      <c r="B37" s="8" t="s">
        <v>51</v>
      </c>
      <c r="C37" s="14" t="s">
        <v>136</v>
      </c>
      <c r="D37" s="9"/>
      <c r="E37" s="29"/>
      <c r="F37" s="11"/>
      <c r="G37" s="11"/>
      <c r="H37" s="11">
        <v>3574.72</v>
      </c>
      <c r="I37" s="11"/>
      <c r="J37" s="24"/>
      <c r="K37" s="45">
        <f t="shared" si="4"/>
        <v>3574.72</v>
      </c>
      <c r="L37" s="11"/>
      <c r="M37" s="11"/>
      <c r="N37" s="11" t="s">
        <v>32</v>
      </c>
      <c r="O37" s="11"/>
      <c r="P37" s="11">
        <v>3.28</v>
      </c>
      <c r="Q37" s="11">
        <v>20.36</v>
      </c>
      <c r="R37" s="53"/>
      <c r="S37" s="53"/>
      <c r="T37" s="53">
        <f>H37*(Q37-P37)</f>
        <v>61056.2176</v>
      </c>
      <c r="U37" s="53">
        <f t="shared" si="5"/>
        <v>61056.2176</v>
      </c>
      <c r="V37" s="57" t="s">
        <v>137</v>
      </c>
    </row>
    <row r="38" s="2" customFormat="1" ht="20" customHeight="1" spans="1:22">
      <c r="A38" s="7">
        <v>35</v>
      </c>
      <c r="B38" s="11" t="s">
        <v>51</v>
      </c>
      <c r="C38" s="14" t="s">
        <v>138</v>
      </c>
      <c r="D38" s="9" t="s">
        <v>139</v>
      </c>
      <c r="E38" s="38">
        <v>6461.2303</v>
      </c>
      <c r="F38" s="11"/>
      <c r="G38" s="11"/>
      <c r="H38" s="11"/>
      <c r="I38" s="11"/>
      <c r="J38" s="11"/>
      <c r="K38" s="45">
        <f t="shared" si="4"/>
        <v>6461.2303</v>
      </c>
      <c r="L38" s="11" t="s">
        <v>36</v>
      </c>
      <c r="M38" s="11" t="s">
        <v>37</v>
      </c>
      <c r="N38" s="11"/>
      <c r="O38" s="27">
        <v>11.98</v>
      </c>
      <c r="P38" s="11"/>
      <c r="Q38" s="11"/>
      <c r="R38" s="53">
        <f t="shared" ref="R38:R43" si="7">(SUM(E38:G38)+I38)*O38</f>
        <v>77405.538994</v>
      </c>
      <c r="S38" s="53"/>
      <c r="T38" s="53"/>
      <c r="U38" s="53">
        <f t="shared" si="5"/>
        <v>77405.538994</v>
      </c>
      <c r="V38" s="56"/>
    </row>
    <row r="39" s="2" customFormat="1" ht="20" customHeight="1" spans="1:22">
      <c r="A39" s="10">
        <v>36</v>
      </c>
      <c r="B39" s="11" t="s">
        <v>51</v>
      </c>
      <c r="C39" s="14" t="s">
        <v>140</v>
      </c>
      <c r="D39" s="9"/>
      <c r="E39" s="38"/>
      <c r="F39" s="11"/>
      <c r="G39" s="11"/>
      <c r="H39" s="15"/>
      <c r="I39" s="11">
        <v>981.69</v>
      </c>
      <c r="J39" s="15"/>
      <c r="K39" s="45">
        <f t="shared" si="4"/>
        <v>981.69</v>
      </c>
      <c r="L39" s="11" t="s">
        <v>53</v>
      </c>
      <c r="M39" s="11" t="s">
        <v>29</v>
      </c>
      <c r="N39" s="11"/>
      <c r="O39" s="27">
        <v>23.19</v>
      </c>
      <c r="P39" s="11"/>
      <c r="Q39" s="11"/>
      <c r="R39" s="53">
        <f t="shared" si="7"/>
        <v>22765.3911</v>
      </c>
      <c r="S39" s="53"/>
      <c r="T39" s="53"/>
      <c r="U39" s="53">
        <f t="shared" si="5"/>
        <v>22765.3911</v>
      </c>
      <c r="V39" s="56"/>
    </row>
    <row r="40" s="2" customFormat="1" ht="20" customHeight="1" spans="1:22">
      <c r="A40" s="7">
        <v>37</v>
      </c>
      <c r="B40" s="11" t="s">
        <v>59</v>
      </c>
      <c r="C40" s="14" t="s">
        <v>141</v>
      </c>
      <c r="D40" s="9"/>
      <c r="E40" s="38"/>
      <c r="F40" s="11"/>
      <c r="G40" s="11"/>
      <c r="H40" s="15">
        <v>14367.62</v>
      </c>
      <c r="I40" s="11"/>
      <c r="J40" s="15">
        <v>551.01</v>
      </c>
      <c r="K40" s="45">
        <f t="shared" si="4"/>
        <v>14918.63</v>
      </c>
      <c r="L40" s="11"/>
      <c r="M40" s="11"/>
      <c r="N40" s="11" t="s">
        <v>32</v>
      </c>
      <c r="O40" s="27"/>
      <c r="P40" s="11">
        <v>3.28</v>
      </c>
      <c r="Q40" s="11">
        <v>20.36</v>
      </c>
      <c r="R40" s="53"/>
      <c r="S40" s="53">
        <f>J40*P40</f>
        <v>1807.3128</v>
      </c>
      <c r="T40" s="53">
        <f>H40*(Q40)</f>
        <v>292524.7432</v>
      </c>
      <c r="U40" s="53">
        <f t="shared" si="5"/>
        <v>294332.056</v>
      </c>
      <c r="V40" s="56"/>
    </row>
    <row r="41" s="2" customFormat="1" ht="20" customHeight="1" spans="1:22">
      <c r="A41" s="10">
        <v>38</v>
      </c>
      <c r="B41" s="11" t="s">
        <v>59</v>
      </c>
      <c r="C41" s="15" t="s">
        <v>142</v>
      </c>
      <c r="D41" s="9"/>
      <c r="E41" s="38"/>
      <c r="F41" s="11"/>
      <c r="G41" s="11"/>
      <c r="H41" s="15">
        <v>1320.89</v>
      </c>
      <c r="I41" s="11"/>
      <c r="J41" s="11"/>
      <c r="K41" s="45">
        <f t="shared" si="4"/>
        <v>1320.89</v>
      </c>
      <c r="L41" s="11"/>
      <c r="M41" s="11"/>
      <c r="N41" s="11" t="s">
        <v>32</v>
      </c>
      <c r="O41" s="27"/>
      <c r="P41" s="11"/>
      <c r="Q41" s="11">
        <v>20.36</v>
      </c>
      <c r="R41" s="53"/>
      <c r="S41" s="53"/>
      <c r="T41" s="53">
        <f>H41*(Q41)</f>
        <v>26893.3204</v>
      </c>
      <c r="U41" s="53">
        <f t="shared" si="5"/>
        <v>26893.3204</v>
      </c>
      <c r="V41" s="56"/>
    </row>
    <row r="42" s="2" customFormat="1" ht="20" customHeight="1" spans="1:22">
      <c r="A42" s="7">
        <v>39</v>
      </c>
      <c r="B42" s="11" t="s">
        <v>143</v>
      </c>
      <c r="C42" s="11" t="s">
        <v>144</v>
      </c>
      <c r="D42" s="9"/>
      <c r="E42" s="38"/>
      <c r="F42" s="11"/>
      <c r="G42" s="11"/>
      <c r="H42" s="15"/>
      <c r="I42" s="45">
        <v>463.625</v>
      </c>
      <c r="J42" s="11"/>
      <c r="K42" s="45">
        <f t="shared" si="4"/>
        <v>463.625</v>
      </c>
      <c r="L42" s="11" t="s">
        <v>24</v>
      </c>
      <c r="M42" s="11" t="s">
        <v>25</v>
      </c>
      <c r="N42" s="11"/>
      <c r="O42" s="11">
        <v>17.14</v>
      </c>
      <c r="P42" s="11"/>
      <c r="Q42" s="11"/>
      <c r="R42" s="53">
        <f t="shared" si="7"/>
        <v>7946.5325</v>
      </c>
      <c r="S42" s="53"/>
      <c r="T42" s="53"/>
      <c r="U42" s="53">
        <f t="shared" si="5"/>
        <v>7946.5325</v>
      </c>
      <c r="V42" s="56"/>
    </row>
    <row r="43" s="2" customFormat="1" ht="20" customHeight="1" spans="1:22">
      <c r="A43" s="10">
        <v>40</v>
      </c>
      <c r="B43" s="11" t="s">
        <v>68</v>
      </c>
      <c r="C43" s="11" t="s">
        <v>144</v>
      </c>
      <c r="D43" s="16"/>
      <c r="E43" s="39"/>
      <c r="F43" s="28"/>
      <c r="G43" s="28"/>
      <c r="H43" s="8"/>
      <c r="I43" s="45">
        <v>463.625</v>
      </c>
      <c r="J43" s="28"/>
      <c r="K43" s="45">
        <f t="shared" si="4"/>
        <v>463.625</v>
      </c>
      <c r="L43" s="11" t="s">
        <v>24</v>
      </c>
      <c r="M43" s="11" t="s">
        <v>25</v>
      </c>
      <c r="N43" s="11"/>
      <c r="O43" s="11">
        <v>17.14</v>
      </c>
      <c r="P43" s="11"/>
      <c r="Q43" s="11"/>
      <c r="R43" s="53">
        <f t="shared" si="7"/>
        <v>7946.5325</v>
      </c>
      <c r="S43" s="53"/>
      <c r="T43" s="53"/>
      <c r="U43" s="53">
        <f t="shared" si="5"/>
        <v>7946.5325</v>
      </c>
      <c r="V43" s="56"/>
    </row>
    <row r="44" s="2" customFormat="1" ht="20" customHeight="1" spans="1:22">
      <c r="A44" s="7">
        <v>41</v>
      </c>
      <c r="B44" s="11" t="s">
        <v>68</v>
      </c>
      <c r="C44" s="8" t="s">
        <v>145</v>
      </c>
      <c r="D44" s="8"/>
      <c r="E44" s="39"/>
      <c r="F44" s="28"/>
      <c r="G44" s="28"/>
      <c r="H44" s="8">
        <v>13991.44</v>
      </c>
      <c r="I44" s="28"/>
      <c r="J44" s="28"/>
      <c r="K44" s="45">
        <f t="shared" si="4"/>
        <v>13991.44</v>
      </c>
      <c r="L44" s="11"/>
      <c r="M44" s="11"/>
      <c r="N44" s="11" t="s">
        <v>32</v>
      </c>
      <c r="O44" s="11"/>
      <c r="P44" s="11"/>
      <c r="Q44" s="11">
        <v>20.36</v>
      </c>
      <c r="R44" s="53"/>
      <c r="S44" s="53"/>
      <c r="T44" s="53">
        <f>H44*Q44</f>
        <v>284865.7184</v>
      </c>
      <c r="U44" s="53">
        <f t="shared" si="5"/>
        <v>284865.7184</v>
      </c>
      <c r="V44" s="56"/>
    </row>
    <row r="45" s="2" customFormat="1" ht="20" customHeight="1" spans="1:22">
      <c r="A45" s="10">
        <v>42</v>
      </c>
      <c r="B45" s="8" t="s">
        <v>68</v>
      </c>
      <c r="C45" s="8" t="s">
        <v>146</v>
      </c>
      <c r="D45" s="8"/>
      <c r="E45" s="39"/>
      <c r="F45" s="28"/>
      <c r="G45" s="28"/>
      <c r="H45" s="40">
        <v>8778.1414</v>
      </c>
      <c r="I45" s="28"/>
      <c r="J45" s="28"/>
      <c r="K45" s="45">
        <f t="shared" si="4"/>
        <v>8778.1414</v>
      </c>
      <c r="L45" s="11"/>
      <c r="M45" s="51"/>
      <c r="N45" s="11" t="s">
        <v>32</v>
      </c>
      <c r="O45" s="27"/>
      <c r="P45" s="11"/>
      <c r="Q45" s="11">
        <v>20.36</v>
      </c>
      <c r="R45" s="53"/>
      <c r="S45" s="53"/>
      <c r="T45" s="53">
        <f>H45*Q45</f>
        <v>178722.958904</v>
      </c>
      <c r="U45" s="53">
        <f t="shared" si="5"/>
        <v>178722.958904</v>
      </c>
      <c r="V45" s="56"/>
    </row>
    <row r="46" customFormat="1" ht="20" customHeight="1" spans="1:22">
      <c r="A46" s="7">
        <v>43</v>
      </c>
      <c r="B46" s="11" t="s">
        <v>68</v>
      </c>
      <c r="C46" s="17" t="s">
        <v>147</v>
      </c>
      <c r="D46" s="17"/>
      <c r="E46" s="41"/>
      <c r="F46" s="42"/>
      <c r="G46" s="42"/>
      <c r="H46" s="42"/>
      <c r="I46" s="42"/>
      <c r="J46" s="40">
        <v>5687.3</v>
      </c>
      <c r="K46" s="45">
        <f t="shared" si="4"/>
        <v>5687.3</v>
      </c>
      <c r="L46" s="42"/>
      <c r="M46" s="42"/>
      <c r="N46" s="42"/>
      <c r="O46" s="19"/>
      <c r="P46" s="11">
        <v>3.28</v>
      </c>
      <c r="Q46" s="19"/>
      <c r="R46" s="42"/>
      <c r="S46" s="53">
        <f>J46*P46</f>
        <v>18654.344</v>
      </c>
      <c r="T46" s="42"/>
      <c r="U46" s="53">
        <f t="shared" si="5"/>
        <v>18654.344</v>
      </c>
      <c r="V46" s="20"/>
    </row>
    <row r="47" ht="20" customHeight="1" spans="1:22">
      <c r="A47" s="18" t="s">
        <v>18</v>
      </c>
      <c r="B47" s="19"/>
      <c r="C47" s="20"/>
      <c r="D47" s="20"/>
      <c r="E47" s="41">
        <f t="shared" ref="E47:K47" si="8">SUM(E6:E46)</f>
        <v>56195.9062</v>
      </c>
      <c r="F47" s="42">
        <f t="shared" si="8"/>
        <v>0</v>
      </c>
      <c r="G47" s="42">
        <f t="shared" si="8"/>
        <v>2161.75</v>
      </c>
      <c r="H47" s="42">
        <f t="shared" si="8"/>
        <v>103021.3714</v>
      </c>
      <c r="I47" s="42">
        <f t="shared" si="8"/>
        <v>2884.83</v>
      </c>
      <c r="J47" s="42">
        <f t="shared" si="8"/>
        <v>15456.62</v>
      </c>
      <c r="K47" s="42">
        <f t="shared" si="8"/>
        <v>179720.4776</v>
      </c>
      <c r="L47" s="42"/>
      <c r="M47" s="42"/>
      <c r="N47" s="42"/>
      <c r="O47" s="19"/>
      <c r="P47" s="19"/>
      <c r="Q47" s="19"/>
      <c r="R47" s="42">
        <f>SUM(R4:R46)</f>
        <v>899430.029172</v>
      </c>
      <c r="S47" s="42">
        <f>SUM(S4:S46)</f>
        <v>50697.7136</v>
      </c>
      <c r="T47" s="42">
        <f>SUM(T4:T46)</f>
        <v>2059317.560904</v>
      </c>
      <c r="U47" s="42">
        <f>SUM(U4:U46)</f>
        <v>3009445.303676</v>
      </c>
      <c r="V47" s="20"/>
    </row>
    <row r="48" spans="15:20">
      <c r="O48" s="52"/>
      <c r="P48" s="52"/>
      <c r="Q48" s="52"/>
      <c r="R48" s="52"/>
      <c r="S48" s="52"/>
      <c r="T48" s="52"/>
    </row>
  </sheetData>
  <mergeCells count="13">
    <mergeCell ref="A1:U1"/>
    <mergeCell ref="E2:K2"/>
    <mergeCell ref="O2:Q2"/>
    <mergeCell ref="R2:T2"/>
    <mergeCell ref="A2:A3"/>
    <mergeCell ref="B2:B3"/>
    <mergeCell ref="C2:C3"/>
    <mergeCell ref="D2:D3"/>
    <mergeCell ref="L2:L3"/>
    <mergeCell ref="M2:M3"/>
    <mergeCell ref="N2:N3"/>
    <mergeCell ref="U2:U3"/>
    <mergeCell ref="V2:V3"/>
  </mergeCells>
  <conditionalFormatting sqref="E5">
    <cfRule type="duplicateValues" dxfId="0" priority="4"/>
  </conditionalFormatting>
  <conditionalFormatting sqref="E8">
    <cfRule type="duplicateValues" dxfId="0" priority="1"/>
  </conditionalFormatting>
  <conditionalFormatting sqref="E38:E43">
    <cfRule type="duplicateValues" dxfId="0" priority="2"/>
  </conditionalFormatting>
  <conditionalFormatting sqref="J36:J37">
    <cfRule type="duplicateValues" dxfId="0" priority="3"/>
  </conditionalFormatting>
  <pageMargins left="0.472222222222222" right="0.75" top="0.472222222222222" bottom="0.550694444444444" header="0.275" footer="0.5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</vt:lpstr>
      <vt:lpstr>核减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419-1</dc:creator>
  <cp:lastModifiedBy>龚静莲</cp:lastModifiedBy>
  <dcterms:created xsi:type="dcterms:W3CDTF">2025-11-06T00:47:00Z</dcterms:created>
  <dcterms:modified xsi:type="dcterms:W3CDTF">2026-02-03T14:50:40Z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D68D266B6CF24A7AB3AA5D0082F5EC05_13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