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汇总表" sheetId="1" r:id="rId1"/>
    <sheet name="公司本部-城市花园1" sheetId="5" r:id="rId2"/>
    <sheet name="公司本部-城市花园2" sheetId="7" r:id="rId3"/>
    <sheet name="景园公寓 " sheetId="6" r:id="rId4"/>
    <sheet name="木古货站" sheetId="8" r:id="rId5"/>
  </sheets>
  <definedNames>
    <definedName name="_xlnm.Print_Area" localSheetId="1">'公司本部-城市花园1'!$A$1:$I$84</definedName>
    <definedName name="_xlnm.Print_Area" localSheetId="2">'公司本部-城市花园2'!$A$1:$I$77</definedName>
    <definedName name="_xlnm.Print_Area" localSheetId="3">'景园公寓 '!$A$1:$I$181</definedName>
    <definedName name="_xlnm.Print_Area" localSheetId="4">木古货站!$A$1:$I$151</definedName>
    <definedName name="_xlnm.Print_Titles" localSheetId="1">'公司本部-城市花园1'!$1:$5</definedName>
    <definedName name="_xlnm.Print_Titles" localSheetId="2">'公司本部-城市花园2'!$1:$5</definedName>
    <definedName name="_xlnm.Print_Titles" localSheetId="3">'景园公寓 '!$1:$5</definedName>
    <definedName name="_xlnm.Print_Titles" localSheetId="4">木古货站!$1:$5</definedName>
  </definedNames>
  <calcPr calcId="144525"/>
</workbook>
</file>

<file path=xl/sharedStrings.xml><?xml version="1.0" encoding="utf-8"?>
<sst xmlns="http://schemas.openxmlformats.org/spreadsheetml/2006/main" count="2235" uniqueCount="1014">
  <si>
    <t>联合建业公司物业2025年度小型维修工程投标报价一览表</t>
  </si>
  <si>
    <t>投标单位名称:</t>
  </si>
  <si>
    <t>序号</t>
  </si>
  <si>
    <t>工程名称</t>
  </si>
  <si>
    <t>招标金额（元）</t>
  </si>
  <si>
    <t>备注</t>
  </si>
  <si>
    <t>一、</t>
  </si>
  <si>
    <t>工程建安费</t>
  </si>
  <si>
    <t>标段一</t>
  </si>
  <si>
    <t>联合建业公司物业2025年度小型维修工程-本部</t>
  </si>
  <si>
    <t>公司本部物业包含城市花园小区、海关大厦、景园公寓、外来工服务中心、瑜园小区、新建新村等，具体工作范围、工作内容以招标人实际要求为准，投标人中标后须无条件服从招标人的工作安排。</t>
  </si>
  <si>
    <t>公司本部-城市花园修缮工程</t>
  </si>
  <si>
    <t>1.1.1</t>
  </si>
  <si>
    <t>装修工程</t>
  </si>
  <si>
    <t>1.1.2</t>
  </si>
  <si>
    <t>安装工程</t>
  </si>
  <si>
    <t>公司本部-城景园公寓修缮工程</t>
  </si>
  <si>
    <t>1.2.1</t>
  </si>
  <si>
    <t>1.2.2</t>
  </si>
  <si>
    <t>标段二</t>
  </si>
  <si>
    <t>联合建业公司物业2025年度小型维修工程-木古货站</t>
  </si>
  <si>
    <t>木古货站物业包含平湖木古货站等，具体内容以甲方要求为准，具体工作范围、工作内容以招标人实际要求为准，投标人中标后须无条件服从招标人的工作安排。</t>
  </si>
  <si>
    <t>1.3.1</t>
  </si>
  <si>
    <t>1.3.2</t>
  </si>
  <si>
    <t>二、</t>
  </si>
  <si>
    <t>工程预备费</t>
  </si>
  <si>
    <t>标段一预备费</t>
  </si>
  <si>
    <t>计入暂定合同价，按实际发生据实结算</t>
  </si>
  <si>
    <t>标段二预备费</t>
  </si>
  <si>
    <t>三、</t>
  </si>
  <si>
    <t>投标报价</t>
  </si>
  <si>
    <t>招标下浮率</t>
  </si>
  <si>
    <t>在建安费+预备费的基础上下浮10%</t>
  </si>
  <si>
    <t>标段一投标报价</t>
  </si>
  <si>
    <t>标段二投标报价</t>
  </si>
  <si>
    <t>四、</t>
  </si>
  <si>
    <t>招标控制价</t>
  </si>
  <si>
    <t>标段一招标控制价</t>
  </si>
  <si>
    <t>标段二招标控制价</t>
  </si>
  <si>
    <t>分部分项工程量清单与计价表
（适用于工程量清单计价）</t>
  </si>
  <si>
    <t>单位名称：</t>
  </si>
  <si>
    <t>工程名称:公司本部-城市花园维修工程</t>
  </si>
  <si>
    <t>第1页 共11页</t>
  </si>
  <si>
    <t>项目编码</t>
  </si>
  <si>
    <t>项目名称</t>
  </si>
  <si>
    <t>项目特征描述</t>
  </si>
  <si>
    <t>计量
单位</t>
  </si>
  <si>
    <t>工程量</t>
  </si>
  <si>
    <t>金额(元)</t>
  </si>
  <si>
    <t>综合
单价</t>
  </si>
  <si>
    <t>合价</t>
  </si>
  <si>
    <t>材料设备
暂估合价</t>
  </si>
  <si>
    <t>1</t>
  </si>
  <si>
    <t>2</t>
  </si>
  <si>
    <t xml:space="preserve">  拆除工程</t>
  </si>
  <si>
    <t>3</t>
  </si>
  <si>
    <t>011610001001</t>
  </si>
  <si>
    <t>木门窗拆除</t>
  </si>
  <si>
    <t>(1)拆除类型:拆木门
(2)厚度:200mm厚
(3)门窗洞口尺寸:拆木门2100*900mm
(4)详见设计图纸、满足施工规范要求</t>
  </si>
  <si>
    <t>m2</t>
  </si>
  <si>
    <t>4</t>
  </si>
  <si>
    <t>011606003001</t>
  </si>
  <si>
    <t>天棚面龙骨及饰面拆除</t>
  </si>
  <si>
    <t>(1)拆除的基层类型:拆出办602饭厅天花石膏板
(2)满足相关规范要求</t>
  </si>
  <si>
    <t>5</t>
  </si>
  <si>
    <t>030412001001</t>
  </si>
  <si>
    <t>普通灯具（保护性拆除）</t>
  </si>
  <si>
    <t>(1)名称:镶嵌式LED灯盘
(2)规格:600*600</t>
  </si>
  <si>
    <t>套</t>
  </si>
  <si>
    <t>6</t>
  </si>
  <si>
    <t>011608001002</t>
  </si>
  <si>
    <t>铲除油漆面</t>
  </si>
  <si>
    <t>(1)铲除部位名称:铲除破损油漆面</t>
  </si>
  <si>
    <t>7</t>
  </si>
  <si>
    <t>011605001002</t>
  </si>
  <si>
    <t>平面块料拆除</t>
  </si>
  <si>
    <t>1.卫生间、阳台拆地面砖</t>
  </si>
  <si>
    <t>8</t>
  </si>
  <si>
    <t>011604002001</t>
  </si>
  <si>
    <t>立面抹灰层拆除</t>
  </si>
  <si>
    <t>(1)拆除部位:铲除干净墙面粉刷层
(2)满足相关规范要求</t>
  </si>
  <si>
    <t>9</t>
  </si>
  <si>
    <t>031001006001</t>
  </si>
  <si>
    <t>塑料管</t>
  </si>
  <si>
    <t>(1)名称:塑料管（破坏性拆除）
(2)规格、压力等级:DN100
(3)满足设计图纸、相关规范及招标文件的要求</t>
  </si>
  <si>
    <t>m</t>
  </si>
  <si>
    <t>10</t>
  </si>
  <si>
    <t>011612002001</t>
  </si>
  <si>
    <t>洗手盆拆除</t>
  </si>
  <si>
    <t>1.卫生洁具种类:洗手盆</t>
  </si>
  <si>
    <t>11</t>
  </si>
  <si>
    <t>011612002002</t>
  </si>
  <si>
    <t>马桶拆除</t>
  </si>
  <si>
    <t>1.卫生洁具种类:马桶</t>
  </si>
  <si>
    <t>12</t>
  </si>
  <si>
    <t>031004010001</t>
  </si>
  <si>
    <t>淋浴器</t>
  </si>
  <si>
    <t>(1)名称:淋浴器（破坏性拆除）
(2)规格、压力等级:DN25
(3)满足设计图纸、相关规范及招标文件的要求</t>
  </si>
  <si>
    <t>13</t>
  </si>
  <si>
    <t>031001002001</t>
  </si>
  <si>
    <t>钢管</t>
  </si>
  <si>
    <t>(1)名称:拆除热水1寸铁管（破坏性拆除）
(2)规格、压力等级:DN25
(3)满足设计图纸、相关规范及招标文件的要求</t>
  </si>
  <si>
    <t>14</t>
  </si>
  <si>
    <t>1. 室外焊接钢管安装(螺纹连接) 公称直径(mm以内) 50(破坏性拆除)</t>
  </si>
  <si>
    <t>15</t>
  </si>
  <si>
    <t>031003013002</t>
  </si>
  <si>
    <t>水表</t>
  </si>
  <si>
    <t>(1)名称:拆除水表（破坏性拆除）
(2)规格、压力等级:DN25
(3)满足设计图纸、相关规范及招标文件的要求</t>
  </si>
  <si>
    <t>个</t>
  </si>
  <si>
    <t>16</t>
  </si>
  <si>
    <t>031004017001</t>
  </si>
  <si>
    <t>冷热水混合器</t>
  </si>
  <si>
    <t>(1)名称:混水阀冷热水龙头（破坏性拆除）
(2)规格、压力等级:DN20
(3)满足设计图纸、相关规范及招标文件的要求</t>
  </si>
  <si>
    <t>17</t>
  </si>
  <si>
    <t>010103002001</t>
  </si>
  <si>
    <t>余方弃置</t>
  </si>
  <si>
    <t>(1)废弃料品种:建筑垃圾
(2)运距:综合考虑</t>
  </si>
  <si>
    <t>m3</t>
  </si>
  <si>
    <t>18</t>
  </si>
  <si>
    <t xml:space="preserve">  门窗工程</t>
  </si>
  <si>
    <t>19</t>
  </si>
  <si>
    <t>011616B001001</t>
  </si>
  <si>
    <t>开门窗洞口</t>
  </si>
  <si>
    <t>(1)部位:轻钢龙骨石膏板隔墙开门洞
(2)洞尺寸:900*2100
(3)具体详见设计图纸要求、满足施工规范</t>
  </si>
  <si>
    <t>20</t>
  </si>
  <si>
    <t>010801001001</t>
  </si>
  <si>
    <t>木质门</t>
  </si>
  <si>
    <t>(1)门代号及洞口尺寸:实木门900*2100
(2)具体详见设计图纸要求、满足施工规范</t>
  </si>
  <si>
    <t>21</t>
  </si>
  <si>
    <t>011616B001002</t>
  </si>
  <si>
    <t>封门窗洞口</t>
  </si>
  <si>
    <t>(1)部位:轻钢龙骨石膏板隔墙封门洞
(2)洞尺寸:900*2100
(3)具体详见设计图纸要求、满足施工规范</t>
  </si>
  <si>
    <t>22</t>
  </si>
  <si>
    <t>010810001001</t>
  </si>
  <si>
    <t>窗帘</t>
  </si>
  <si>
    <t>(1)浅蓝防水双面同色全遮光窗帘1.6米*2米一套、浅蓝防水双面同色全遮光窗帘1.0米*2米一套
(2)具体详见设计图纸要求、满足施工规范</t>
  </si>
  <si>
    <t>23</t>
  </si>
  <si>
    <t>010810001002</t>
  </si>
  <si>
    <t>(1)百叶窗帘
(2)窗帘材质:百叶窗帘0.7米*2米一套，采购安装
(3)具体详见设计图纸要求、满足施工规范</t>
  </si>
  <si>
    <t>24</t>
  </si>
  <si>
    <t xml:space="preserve">  墙面工程</t>
  </si>
  <si>
    <t>25</t>
  </si>
  <si>
    <t>011406001001</t>
  </si>
  <si>
    <t>抹灰面油漆</t>
  </si>
  <si>
    <t>(1)地面铺防尘塑料保护膜，
(2)满刷水性固沙剂一遍，
(3)打底批外墙腻子粉3.0厚，
(4)表面满批两遍内墙腻子粉并打磨，
(5)刷底漆一遍；
(6)白色乳胶漆二遍，
(7)位置:602商铺餐厅墙面、卫生间通道墙面、604商铺墙面
(8)满足相关规范要求</t>
  </si>
  <si>
    <t>26</t>
  </si>
  <si>
    <t>011201001001</t>
  </si>
  <si>
    <t>墙面固化处理</t>
  </si>
  <si>
    <t>(1)墙面固化处理:家虹五防一水性固沙剂
(2)满足设计图纸、相关规范及招标文件的要求</t>
  </si>
  <si>
    <t>27</t>
  </si>
  <si>
    <t>011201004001</t>
  </si>
  <si>
    <t>立面砂浆找平层</t>
  </si>
  <si>
    <t>(1)修补裂痕
(2)砂浆层批好沙灰
(3)详见设计图纸、满足施工规范要求</t>
  </si>
  <si>
    <t>28</t>
  </si>
  <si>
    <t>010903002001</t>
  </si>
  <si>
    <t>墙面涂膜防水</t>
  </si>
  <si>
    <t>1.防水膜品种:聚氨酯防水涂料
2.涂膜厚度、遍数:2mm厚</t>
  </si>
  <si>
    <t>29</t>
  </si>
  <si>
    <t>011407001001</t>
  </si>
  <si>
    <t>防水涂料</t>
  </si>
  <si>
    <t>(1)涂料品种、喷刷遍数:2.0mm厚聚合物水泥防水涂料
(2)满足设计图纸、相关规范及招标文件的要求</t>
  </si>
  <si>
    <t>30</t>
  </si>
  <si>
    <t>011210003001</t>
  </si>
  <si>
    <t>玻璃隔断</t>
  </si>
  <si>
    <t>1.边框材料种类、规格:不锈钢边框（1.5厘不锈钢、边框10公分、长7.5米）
2.玻璃品种、规格、颜色:玻璃隔断1.82米X3.5米（10厘钢化磨砂玻璃）</t>
  </si>
  <si>
    <t>31</t>
  </si>
  <si>
    <t xml:space="preserve">  地面工程</t>
  </si>
  <si>
    <t>32</t>
  </si>
  <si>
    <t>011102003001</t>
  </si>
  <si>
    <t>块料楼地面</t>
  </si>
  <si>
    <t>1. 陶瓷地砖楼地面 (块料周长 mm以内) 1200</t>
  </si>
  <si>
    <t>33</t>
  </si>
  <si>
    <t>010904002001</t>
  </si>
  <si>
    <t>楼(地)面涂膜防水</t>
  </si>
  <si>
    <t>1. 聚合物水泥防水涂料 平面 2.0mm厚
2. 基层处理剂</t>
  </si>
  <si>
    <t>34</t>
  </si>
  <si>
    <t>011101001001</t>
  </si>
  <si>
    <t>水泥砂浆楼地面</t>
  </si>
  <si>
    <t>1. 水泥砂浆找平层 楼地面 厚度T(mm) T=20</t>
  </si>
  <si>
    <t>35</t>
  </si>
  <si>
    <t>010514002001</t>
  </si>
  <si>
    <t>混凝土修补</t>
  </si>
  <si>
    <t>(1)类型:聚氨酯高压注浆
(2)详见设计图纸及满足相关规范要求</t>
  </si>
  <si>
    <t>36</t>
  </si>
  <si>
    <t xml:space="preserve">  天花工程</t>
  </si>
  <si>
    <t>37</t>
  </si>
  <si>
    <t>011302001001</t>
  </si>
  <si>
    <t>吊顶天棚</t>
  </si>
  <si>
    <t>(1)龙骨材料种类、规格、中距:10厘螺杆@1000，U型轻钢主龙骨，U形轻钢次龙骨
(2)面层材料品种、规格:封天花石膏板
(3)满足相关规范要求</t>
  </si>
  <si>
    <t>38</t>
  </si>
  <si>
    <t>011301001001</t>
  </si>
  <si>
    <t>天棚抹灰</t>
  </si>
  <si>
    <t>(1)地面满铺防尘塑料膜，
(2)石膏板顶棚满刷防水胶一遍，
(3)打底批外墙腻子粉3.0厚，
(4)表面满批两遍内墙腻子粉并打磨，
(5)刷底漆一遍；
(6)白色乳胶漆二遍
(7)满足相关规范要求</t>
  </si>
  <si>
    <t>39</t>
  </si>
  <si>
    <t xml:space="preserve">   其他工程</t>
  </si>
  <si>
    <t>40</t>
  </si>
  <si>
    <t>011501019001</t>
  </si>
  <si>
    <t>书架</t>
  </si>
  <si>
    <t>(1)不锈钢资料架子一套（制作加工）
(2)台柜规格:3米长、2米高、75公分宽
(3)材料种类、规格:1.5厘厚50X50方通4条X6米、1.5厘厚38X38方通10条X6米、1.5厘厚24X24方通18条X6米
(4)具体详见设计图纸要求、满足施工规范</t>
  </si>
  <si>
    <t>41</t>
  </si>
  <si>
    <t>011501B002001</t>
  </si>
  <si>
    <t>制作办公室卡坐</t>
  </si>
  <si>
    <t>(1)柜规格:采购制作办公室卡坐2套：1.5米*1.5米、60公分
(2)具体详见设计图纸要求、满足施工规范</t>
  </si>
  <si>
    <t>42</t>
  </si>
  <si>
    <t>011207001001</t>
  </si>
  <si>
    <t>厨房封防火板</t>
  </si>
  <si>
    <t>(1)面层材料品种、规格、颜色:彩钢岩棉板
(2)压条材料种类、规格:5公分铝槽、14米包边
(3)具体详见设计图纸要求、满足施工规范</t>
  </si>
  <si>
    <t>43</t>
  </si>
  <si>
    <t>脚手架</t>
  </si>
  <si>
    <t>44</t>
  </si>
  <si>
    <t>011701B005001</t>
  </si>
  <si>
    <t>活动脚手架</t>
  </si>
  <si>
    <t>45</t>
  </si>
  <si>
    <t>墙面</t>
  </si>
  <si>
    <t>46</t>
  </si>
  <si>
    <t>011701B005002</t>
  </si>
  <si>
    <t>天棚</t>
  </si>
  <si>
    <t>47</t>
  </si>
  <si>
    <t>土建-分部小计</t>
  </si>
  <si>
    <t>48</t>
  </si>
  <si>
    <t>49</t>
  </si>
  <si>
    <t xml:space="preserve">  电气</t>
  </si>
  <si>
    <t>50</t>
  </si>
  <si>
    <t xml:space="preserve">    新建</t>
  </si>
  <si>
    <t>51</t>
  </si>
  <si>
    <t>030412001002</t>
  </si>
  <si>
    <t>普通灯具</t>
  </si>
  <si>
    <t>52</t>
  </si>
  <si>
    <t>030411004002</t>
  </si>
  <si>
    <t>配线</t>
  </si>
  <si>
    <t>(1)名称:电源线2.5平方3条
(2)规格:2.5mm
(3)具体详见设计图纸要求、满足施工规范</t>
  </si>
  <si>
    <t>53</t>
  </si>
  <si>
    <t>030411002001</t>
  </si>
  <si>
    <t>线槽</t>
  </si>
  <si>
    <t>(1)名称:线槽
(2)材质:塑料
(3)具体详见设计图纸要求、满足施工规范</t>
  </si>
  <si>
    <t>54</t>
  </si>
  <si>
    <t>030404017001</t>
  </si>
  <si>
    <t>配电箱{安装}</t>
  </si>
  <si>
    <t>(1)名称:配电箱
(2)规格:600*500mm
(3)具体详见设计图纸要求、满足施工规范</t>
  </si>
  <si>
    <t>台</t>
  </si>
  <si>
    <t>55</t>
  </si>
  <si>
    <t>030404035001</t>
  </si>
  <si>
    <t>插座</t>
  </si>
  <si>
    <t>(1)名称:插座
(2)具体详见设计图纸要求、满足施工规范</t>
  </si>
  <si>
    <t>56</t>
  </si>
  <si>
    <t>030412005001</t>
  </si>
  <si>
    <t xml:space="preserve">平板灯
</t>
  </si>
  <si>
    <t>(1)名称:平板灯
(2)规格:600X1200
(3)具体详见设计图纸要求、满足施工规范</t>
  </si>
  <si>
    <t>57</t>
  </si>
  <si>
    <t>030411004003</t>
  </si>
  <si>
    <t>网络线</t>
  </si>
  <si>
    <t>(1)名称:网络线
(2)具体详见设计图纸要求、满足施工规范</t>
  </si>
  <si>
    <t>58</t>
  </si>
  <si>
    <t>030404035002</t>
  </si>
  <si>
    <t>(1)名称:网络、电话插座
(2)具体详见设计图纸要求、满足施工规范</t>
  </si>
  <si>
    <t>59</t>
  </si>
  <si>
    <t>030701003003</t>
  </si>
  <si>
    <t>空调器{安装}</t>
  </si>
  <si>
    <t>(1)名称:1p格力空调
(2)具体详见设计图纸要求、满足施工规范</t>
  </si>
  <si>
    <t>60</t>
  </si>
  <si>
    <t>030801010002</t>
  </si>
  <si>
    <t>铜管</t>
  </si>
  <si>
    <t>(1)材质:冷媒铜管
(2)型号、规格:Φ28.6  δ=1.5mm
(3)管道试验:氮气吹扫、管道试压、抽真空
(4)绝热材料品种:橡塑复合隔热材料
(5)绝热厚度:15mm
(6)具体详见设计图纸要求、满足施工规范</t>
  </si>
  <si>
    <t>61</t>
  </si>
  <si>
    <t>030411004001</t>
  </si>
  <si>
    <t>(1)名称:电线
(2)规格:3*4mm
(3)具体详见设计图纸要求、满足施工规范</t>
  </si>
  <si>
    <t>62</t>
  </si>
  <si>
    <t xml:space="preserve">  给排水</t>
  </si>
  <si>
    <t>63</t>
  </si>
  <si>
    <t>031004006001</t>
  </si>
  <si>
    <t>大便器</t>
  </si>
  <si>
    <t>1. 坐式大便器 连体水箱</t>
  </si>
  <si>
    <t>组</t>
  </si>
  <si>
    <t>64</t>
  </si>
  <si>
    <t>031004004001</t>
  </si>
  <si>
    <t>洗涤盆</t>
  </si>
  <si>
    <t xml:space="preserve">
1.洗手盆(冷水) 延时自闭式龙头</t>
  </si>
  <si>
    <t>65</t>
  </si>
  <si>
    <t>031004003002</t>
  </si>
  <si>
    <t>洗脸盆</t>
  </si>
  <si>
    <t>(1)名称:洗手台
(2)附件名称、数量:冷热水龙头
(3)详见设计图纸、满足施工规范要求</t>
  </si>
  <si>
    <t>66</t>
  </si>
  <si>
    <t>031004014001</t>
  </si>
  <si>
    <t>给、排水附(配)件</t>
  </si>
  <si>
    <t>(1)名称:冷热水龙头
(2)型号、规格:DN15
(3)详见设计图纸、满足施工规范要求</t>
  </si>
  <si>
    <t>67</t>
  </si>
  <si>
    <t>031004017002</t>
  </si>
  <si>
    <t>(1)名称:混水阀冷热水龙头
(2)规格、压力等级:DN20
(3)满足设计图纸、相关规范及招标文件的要求</t>
  </si>
  <si>
    <t>68</t>
  </si>
  <si>
    <t>030817008001</t>
  </si>
  <si>
    <t>套管制作安装</t>
  </si>
  <si>
    <t>1. 一般钢套管制作安装 公称直径(mm以内) 65</t>
  </si>
  <si>
    <t>69</t>
  </si>
  <si>
    <t>030411001002</t>
  </si>
  <si>
    <t>配管</t>
  </si>
  <si>
    <t>(1)名称:阻燃线束护套
(2)规格:DN25
(3)含地下室增加费
(4)满足设计图纸 、相关规范及招标文件要求</t>
  </si>
  <si>
    <t>70</t>
  </si>
  <si>
    <t>031001006002</t>
  </si>
  <si>
    <t>1.介质:PVC排水管
2.材质、规格:DN110
3.连接形式:粘接
4.满足设计图纸及施工规范要求</t>
  </si>
  <si>
    <t>71</t>
  </si>
  <si>
    <t>1. 室内塑料给水管安装(热熔连接) 公称外径(mm以内) 63</t>
  </si>
  <si>
    <t>72</t>
  </si>
  <si>
    <t>(1)安装部位:室内
(2)介质:给水管
(3)材质、规格:DN25
(4)连接形式:热熔
(5)压力试验及吹、洗设计要求:水压试验、消毒
(6)满足设计图纸、相关规范及招标文件的要求</t>
  </si>
  <si>
    <t>73</t>
  </si>
  <si>
    <t>(1)安装部位:阳台更换PPR20管
(2)介质:给水管
(3)材质、规格:PPR20
(4)连接形式:热熔
(5)压力试验及吹、洗设计要求:水压试验、消毒
(6)满足设计图纸、相关规范及招标文件的要求</t>
  </si>
  <si>
    <t>74</t>
  </si>
  <si>
    <t>031001006004</t>
  </si>
  <si>
    <t>(1)安装部位:室内
(2)介质:排水管
(3)材质、规格:DN100
(4)连接形式:热熔
(5)压力试验及吹、洗设计要求:水压试验、消毒
(6)满足设计图纸、相关规范及招标文件的要求</t>
  </si>
  <si>
    <t>75</t>
  </si>
  <si>
    <t>031003013004</t>
  </si>
  <si>
    <t>(1)名称:水表
(2)规格、压力等级:DN20
(3)满足设计图纸、相关规范及招标文件的要求</t>
  </si>
  <si>
    <t>76</t>
  </si>
  <si>
    <t>031004010002</t>
  </si>
  <si>
    <t>(1)名称:淋浴器
(2)规格、压力等级:DN25
(3)满足设计图纸、相关规范及招标文件的要求</t>
  </si>
  <si>
    <t>77</t>
  </si>
  <si>
    <t>031003001002</t>
  </si>
  <si>
    <t>304不锈钢角阀</t>
  </si>
  <si>
    <t>(1)名称:304不锈钢角阀
(2)规格、压力等级:DN15
(3)满足设计图纸、相关规范及招标文件的要求</t>
  </si>
  <si>
    <t>78</t>
  </si>
  <si>
    <t xml:space="preserve">  安装-分部小计</t>
  </si>
  <si>
    <t>79</t>
  </si>
  <si>
    <t>(1)废弃料品种:垃圾清运
(2)运距:综合考虑</t>
  </si>
  <si>
    <t>墙体开门窗洞口</t>
  </si>
  <si>
    <t>(1)类型:开门洞
(2)厚度:200mm厚
(3)单个洞口尺寸:2200*1800mm
(4)详见设计图纸、满足施工规范要求</t>
  </si>
  <si>
    <t>(1)门代号及洞口尺寸:定制套装木门2200*1800mm
(2)详见设计图纸、满足施工规范要求</t>
  </si>
  <si>
    <t>樘</t>
  </si>
  <si>
    <t>011210002001</t>
  </si>
  <si>
    <t>石膏板轻钢龙骨隔墙</t>
  </si>
  <si>
    <t>(1)隔板材料品种、规格、颜色:石膏板轻钢龙骨隔墙7500*2500mm
(2)厚度:（150mm厚）内嵌隔音棉
(3)详见设计图纸、满足施工规范要求</t>
  </si>
  <si>
    <t>011210002002</t>
  </si>
  <si>
    <t>石膏板轻钢龙骨封门洞</t>
  </si>
  <si>
    <t>(1)隔板材料品种、规格、颜色:石膏板轻钢龙骨封门洞2100*900mm
(2)厚度:(150mm厚)内嵌隔音棉
(3)详见设计图纸、满足施工规范要求</t>
  </si>
  <si>
    <t>011105006001</t>
  </si>
  <si>
    <t>金属踢脚线</t>
  </si>
  <si>
    <t>(1)踢脚线高度:踢脚线120mm高
(2)基层材料种类、规格:木板9厘打底
(3)面层材料品种、规格、颜色:不锈钢饰面
(4)详见设计图纸、满足施工规范要求</t>
  </si>
  <si>
    <t>011105006002</t>
  </si>
  <si>
    <t>金属收边</t>
  </si>
  <si>
    <t>(1)高度:天花收边线100mm高
(2)基层材料种类、规格:木板9厘打底
(3)面层材料品种、规格、颜色:不锈钢饰面
(4)详见设计图纸、满足施工规范要求</t>
  </si>
  <si>
    <t>(1)类型:更换玻璃
(2)玻璃品种、规格、颜色:12厘钢化玻璃700*1000mm
(3)详见设计图纸、满足施工规范要求</t>
  </si>
  <si>
    <t>墙面乳胶漆</t>
  </si>
  <si>
    <t>(1)底层厚度、砂浆配合比:腻子二遍
(2)面层厚度、砂浆配合比:乳胶漆二遍
(3)详见设计图纸、满足施工规范要求</t>
  </si>
  <si>
    <t>1.搭设方式:活动脚手架</t>
  </si>
  <si>
    <t>配电箱</t>
  </si>
  <si>
    <t>(1)名称:3位电表箱
(2)规格:63A总开关一个、32A漏电3个、32A电表3个
(3)安装方式:暗装
(4)详见设计图纸、满足施工规范要求</t>
  </si>
  <si>
    <t>030404017002</t>
  </si>
  <si>
    <t>(1)名称:控制箱
(2)规格:32A总开关一个、20A漏电2个、16A漏电1个
(3)安装方式:暗装
(4)详见设计图纸、满足施工规范要求</t>
  </si>
  <si>
    <t>(1)名称:铜芯电线
(2)配线形式:管内穿线
(3)规格:3*10mm2
(4)详见设计图纸、满足施工规范要求</t>
  </si>
  <si>
    <t>030411001001</t>
  </si>
  <si>
    <t>(1)名称:电线管
(2)材质:镀锌
(3)规格:JDG32
(4)配置形式:暗敷
(5)详见设计图纸、满足施工规范要求</t>
  </si>
  <si>
    <t>(1)名称:铜芯电线
(2)配线形式:管内穿线
(3)规格:3*6mm2
(4)详见设计图纸、满足施工规范要求</t>
  </si>
  <si>
    <t>(1)名称:电线管
(2)材质:镀锌
(3)规格:JDG25
(4)配置形式:暗敷
(5)详见设计图纸、满足施工规范要求</t>
  </si>
  <si>
    <t>(1)名称:插座
(2)详见设计图纸、满足施工规范要求</t>
  </si>
  <si>
    <t>030411006001</t>
  </si>
  <si>
    <t>接线盒</t>
  </si>
  <si>
    <t>(1)名称:接线盒
(2)安装形式:明装
(3)详见设计图纸、满足施工规范要求</t>
  </si>
  <si>
    <t>(1)名称:铜芯电线
(2)配线形式:管内穿线
(3)规格:3*4mm2
(4)详见设计图纸、满足施工规范要求</t>
  </si>
  <si>
    <t>030411001003</t>
  </si>
  <si>
    <t>(1)名称:电线管
(2)材质:塑料
(3)规格:PVC25
(4)配置形式:明敷
(5)详见设计图纸、满足施工规范要求</t>
  </si>
  <si>
    <t>030404034001</t>
  </si>
  <si>
    <t>照明开关</t>
  </si>
  <si>
    <t>(1)名称:3位开关
(2)详见设计图纸、满足施工规范要求</t>
  </si>
  <si>
    <t>030411004004</t>
  </si>
  <si>
    <t>(1)名称:铜芯电线
(2)配线形式:管内穿线
(3)规格:3*2.5mm2
(4)详见设计图纸、满足施工规范要求</t>
  </si>
  <si>
    <t>030411001004</t>
  </si>
  <si>
    <t>(1)名称:电线管
(2)材质:塑料
(3)规格:PVC20
(4)配置形式:明敷
(5)详见设计图纸、满足施工规范要求</t>
  </si>
  <si>
    <t>荧光灯</t>
  </si>
  <si>
    <t>(1)名称:LED灯更换
(2)规格:600*600
(3)安装形式:嵌入式
(4)详见设计图纸、满足施工规范要求</t>
  </si>
  <si>
    <t>合    计</t>
  </si>
  <si>
    <t>工程名称:公司本部-景园公寓修缮工程</t>
  </si>
  <si>
    <t>第1页 共12页</t>
  </si>
  <si>
    <t>土建工程</t>
  </si>
  <si>
    <t>011610001002</t>
  </si>
  <si>
    <t>（1）原卫生间木门拆除
（2）拆除尺寸：900mm*2100mm</t>
  </si>
  <si>
    <t>010103002002</t>
  </si>
  <si>
    <t xml:space="preserve">(1)废弃料品种：建筑垃圾
(2)运距：运距综合考虑
</t>
  </si>
  <si>
    <t>1.拆除部位:拆除腻子乳胶漆及砂浆</t>
  </si>
  <si>
    <t>1. 天棚龙骨及饰面拆除 金属龙骨 其他饰面</t>
  </si>
  <si>
    <t>011604003001</t>
  </si>
  <si>
    <t>天花墙面油漆铲除</t>
  </si>
  <si>
    <t>(1)拆除部位:天花‘墙面
(2)抹灰层种类:发黑部分除霉菌、铲掉局部墙面白灰
(3)详见设计图纸及满足相关规范要求</t>
  </si>
  <si>
    <t>011605001001</t>
  </si>
  <si>
    <t>天台地面拆除</t>
  </si>
  <si>
    <t>(1)拆除的基层类型:天台地面拆除
(2)饰面材料种类:渗水部分打地面处理
(3)详见设计图纸及满足相关规范要求</t>
  </si>
  <si>
    <t>011604003003</t>
  </si>
  <si>
    <t>阳台天花白灰铲除</t>
  </si>
  <si>
    <t>(1)位置:阳台天花白灰铲除
(2)拆除部位:天花、墙面
(3)抹灰层种类:发黑部分除霉菌、铲掉局部墙面白灰
(4)详见设计图纸及满足相关规范要求</t>
  </si>
  <si>
    <t>011604003005</t>
  </si>
  <si>
    <t>地下室1栋B座管井处墙面油漆油漆铲除</t>
  </si>
  <si>
    <t>(1)拆除部位:地下室1栋B座管井处墙面油漆
(2)抹灰层种类:发黑部分除霉菌、铲掉局部墙面白灰
(3)详见设计图纸及满足相关规范要求</t>
  </si>
  <si>
    <t>011609001001</t>
  </si>
  <si>
    <t>挖机清杂草树枝</t>
  </si>
  <si>
    <t>(1)挖机清杂草树枝
(2)详见设计图纸、满足施工规范要求</t>
  </si>
  <si>
    <t>台班</t>
  </si>
  <si>
    <t>(1)废弃料品种:清运杂草树枝外运、建筑垃圾
(2)运距:综合考虑</t>
  </si>
  <si>
    <t>011609001002</t>
  </si>
  <si>
    <t>栏杆、栏板拆除</t>
  </si>
  <si>
    <t>(1)栏杆(板)的高度:1.8m
(2)栏杆、栏板种类:不锈钢方通
(3)拆除原有旧坏铁围栏回收利用
(4)详见设计图纸、满足施工规范要求</t>
  </si>
  <si>
    <t>拆除封墙石膏板</t>
  </si>
  <si>
    <t>1.拆除种类:拆除封墙石膏板</t>
  </si>
  <si>
    <t>011612001001</t>
  </si>
  <si>
    <t>拆除塑料管</t>
  </si>
  <si>
    <t>1.拆除种类:拆除PVC110排污管
3.满足设计图纸及施工规范要求</t>
  </si>
  <si>
    <t>011612002003</t>
  </si>
  <si>
    <t>011610002001</t>
  </si>
  <si>
    <t>金属门窗拆除</t>
  </si>
  <si>
    <t>(1)拆除类型:拆出原有塑钢窗
(2)门窗洞口尺寸:60cm*80cm
(3)满足设计图纸、相关规范及招标文件的要求</t>
  </si>
  <si>
    <t>(1)拆除类型:拆除损坏双边实木门套（3套）实木门叶（3扇）
(2)满足设计图纸、相关规范及招标文件的要求</t>
  </si>
  <si>
    <t>(1)名称:拆除电箱（破坏性拆除）
(2)规格:60cm*80cm
(3)满足设计图纸、相关规范及招标文件的要求</t>
  </si>
  <si>
    <t>(1)名称:拆除电箱（破坏性拆除）
(2)规格:36回路
(3)满足设计图纸、相关规范及招标文件的要求</t>
  </si>
  <si>
    <t>030412009001</t>
  </si>
  <si>
    <t>高杆灯</t>
  </si>
  <si>
    <t>(1)拆除户外道路灯4米高
(2)满足设计图纸、相关规范及招标文件的要求</t>
  </si>
  <si>
    <t>040205017001</t>
  </si>
  <si>
    <t>拆除车道隔离桩、车位限位桩</t>
  </si>
  <si>
    <t>(1)材料品种:拆除损坏车位限位桩10个及车道隔离桩8个
(2)满足设计图纸、相关规范及招标文件的要求</t>
  </si>
  <si>
    <t>050101B001001</t>
  </si>
  <si>
    <t>清运工程</t>
  </si>
  <si>
    <t>1.垃圾种类:绿化垃圾
2.运输距离:综合考虑</t>
  </si>
  <si>
    <t>土方</t>
  </si>
  <si>
    <t>010101004001</t>
  </si>
  <si>
    <t>挖基坑土方</t>
  </si>
  <si>
    <t>(1) 挖掘机挖沟槽(坑)土方、淤泥、流砂 三类土</t>
  </si>
  <si>
    <t>010101002001</t>
  </si>
  <si>
    <t>挖一般土方</t>
  </si>
  <si>
    <t>1.挖土深度:30cm宽、60cm深、5m长</t>
  </si>
  <si>
    <t>010501003001</t>
  </si>
  <si>
    <t>独立基础</t>
  </si>
  <si>
    <t>(1) 非泵送现浇混凝土浇捣、养护 独立基础[(商品)普通混凝土 C30,骨料最大粒径31.5mm]</t>
  </si>
  <si>
    <t>010103001001</t>
  </si>
  <si>
    <t>回填方</t>
  </si>
  <si>
    <t>(1) 机械回填夯实 回填土</t>
  </si>
  <si>
    <t>(1) 装载机装土
(2) 新型全密闭式智能泥头车运输土方 国Ⅴ柴油发动机配装DPF 满载质量31t 1km以内(实际运距:35km)</t>
  </si>
  <si>
    <t>钢结构</t>
  </si>
  <si>
    <t>010603002001</t>
  </si>
  <si>
    <t>空腹钢柱</t>
  </si>
  <si>
    <t>(1) 钢柱安装 每根构件质量10.0t以内</t>
  </si>
  <si>
    <t>t</t>
  </si>
  <si>
    <t>011405001001</t>
  </si>
  <si>
    <t>金属面油漆</t>
  </si>
  <si>
    <t>(1) 环氧富锌底漆 一遍
(2) 环氧富锌底漆 每增一遍
(3) 环氧富锌封闭漆 一遍
(4) 环氧富锌封闭漆 每增一遍
(5) 醇酸磁漆 一遍
(6) 醇酸磁漆 每增一遍</t>
  </si>
  <si>
    <t>011109B002001</t>
  </si>
  <si>
    <t>栏杆(宫、万式)</t>
  </si>
  <si>
    <t>1.栏杆材料种类、规格、品牌、颜色:不锈钢栏杆</t>
  </si>
  <si>
    <t>010606013001</t>
  </si>
  <si>
    <t>零星钢构件</t>
  </si>
  <si>
    <t>1.扶手材料种类、规格、品牌、颜色:焊接护笼</t>
  </si>
  <si>
    <t xml:space="preserve">  墙面</t>
  </si>
  <si>
    <t>1.素水泥一道甩毛（内掺建筑胶）
2.3厚底基防裂腻子分遍刮平
3.2厚面层耐水腻子刮平
4.刷底漆一遍
5.乳胶漆二遍</t>
  </si>
  <si>
    <t>011301001002</t>
  </si>
  <si>
    <t>804房间天花墙面抹灰修复</t>
  </si>
  <si>
    <t>(1)基层类型:804房间天花墙面抹灰铲除
(2)抹灰种类、做法:批白灰两遍打磨平整
(3)详见设计图纸及满足相关规范要求</t>
  </si>
  <si>
    <t>011301001003</t>
  </si>
  <si>
    <t>804房间天花墙面油漆修复</t>
  </si>
  <si>
    <t>(1)基层类型:804房间天花墙面油漆铲除
(2)刷墙面剂(多乐士)、刷净味漆，材料搬运，材料，人工
(3)详见设计图纸及满足相关规范要求</t>
  </si>
  <si>
    <t>010904002005</t>
  </si>
  <si>
    <t>管道井渗水涂膜防水</t>
  </si>
  <si>
    <t>(1)位置:管道井外防水处理
(2)防水膜品种:黑豹聚合物防水材料刷两遍
(3)涂膜厚度、遍数:两遍
(4)详见设计图纸及满足相关规范要求</t>
  </si>
  <si>
    <t>011301001011</t>
  </si>
  <si>
    <t>内墙处理恢复</t>
  </si>
  <si>
    <t>(1)基层类型:内墙处理恢复
(2)抹灰种类、做法:恢复水泥、沙子，批白灰两遍打磨平整
(3)详见设计图纸及满足相关规范要求</t>
  </si>
  <si>
    <t>011301001010</t>
  </si>
  <si>
    <t>地下室1栋B座管井处墙面油漆修复</t>
  </si>
  <si>
    <t>(1)基层类型:地下室1栋B座管井处墙面油漆修复
(2)刷墙面剂（多乐士）、刷净味漆，材料搬运，材料，人工
(3)详见设计图纸及满足相关规范要求</t>
  </si>
  <si>
    <t>011301001012</t>
  </si>
  <si>
    <t>楼下天花墙面混泥土修复</t>
  </si>
  <si>
    <t>(1)基层类型:楼下天花墙面混泥土修复
(2)抹灰种类、做法:恢复水泥、沙子，批白灰两遍打磨平整
(3)详见设计图纸及满足相关规范要求</t>
  </si>
  <si>
    <t>封石膏板墙</t>
  </si>
  <si>
    <t>1、种类：封石膏板墙</t>
  </si>
  <si>
    <t>011406001002</t>
  </si>
  <si>
    <t>1.基层类型:抹灰面
2.油漆品种:乳胶漆，三遍</t>
  </si>
  <si>
    <t>011102003003</t>
  </si>
  <si>
    <t>聚氨酯高压注浆</t>
  </si>
  <si>
    <t>(1)聚氨酯高压注浆:(楼板5间*20m2)
(2)满足施工规范要求</t>
  </si>
  <si>
    <t xml:space="preserve">  楼地面</t>
  </si>
  <si>
    <t xml:space="preserve">1.300*300防滑地砖,同色水泥浆擦缝
2. 20厚1:3干硬性水泥砂浆
3. 2mm厚聚合物水泥防水涂料,遇墙上翻500mm
4. 刷底胶剂一道
5. 1:2.5水泥砂浆找1%%%坡坡向地漏,最薄处20厚
</t>
  </si>
  <si>
    <t>(1)大门门口修整平水泥沙灰基础面
(2)铺100*200*50红沙砖。
(3)详见设计图纸、满足施工规范要求</t>
  </si>
  <si>
    <t>1.找平层厚度、砂浆配合比:20厚1:3干硬性水泥砂浆 
2.结合层厚度、砂浆配合比:3厚瓷砖专用胶粘剂
3.面层材料品种、规格、颜色:300*300防滑地砖,同色水泥浆擦缝， 2.0mm厚聚合物水泥防水涂料,遇墙上翻500mm</t>
  </si>
  <si>
    <t>地面防水处理</t>
  </si>
  <si>
    <t xml:space="preserve">(1)地面防水处理:雨虹渗透性防水涂料二遍，丙纶布防水材料
</t>
  </si>
  <si>
    <t xml:space="preserve">  天花</t>
  </si>
  <si>
    <t>1. 不上人型装配式U型轻钢天棚龙骨 平面 面层规格600×600
2. 铝合金扣板天棚</t>
  </si>
  <si>
    <t>(1)吊顶形式、吊杆规格、高度:Φ8全丝镀锌吊杆，间距不大于900MM。吊杆与楼板Φ10内膨胀螺栓固定
(2)龙骨材料种类、规格、中距:38#主龙骨间距不大于900MM，间距墙面为300MM，悬挑不大于300MM
(3)面层材料品种、规格:300mm*300MM铝扣板
(4)满足设计图纸、相关规范及招标文件的要求</t>
  </si>
  <si>
    <t>天花墙面油漆修复</t>
  </si>
  <si>
    <t>(1)基层类型:天花墙面油漆修复
(2)抹灰种类、做法:批白灰两遍打磨平整
(3)详见设计图纸及满足相关规范要求</t>
  </si>
  <si>
    <t>011301001004</t>
  </si>
  <si>
    <t>(1)基层类型:天花墙面油漆修复
(2)刷墙面剂（多乐士）、刷净味漆，材料搬运，材料，人工
(3)详见设计图纸及满足相关规范要求</t>
  </si>
  <si>
    <t>011301001005</t>
  </si>
  <si>
    <t>阳台天花白灰修复</t>
  </si>
  <si>
    <t>(1)基层类型:阳台天花白灰修复
(2)抹灰种类、做法:批白灰两遍打磨平整
(3)详见设计图纸及满足相关规范要求</t>
  </si>
  <si>
    <t>011301001006</t>
  </si>
  <si>
    <t>阳台天花白灰油漆修复</t>
  </si>
  <si>
    <t>(1)基层类型:阳台天花白灰油漆修复
(2)刷墙面剂(多乐士)、刷净味漆，材料搬运，材料，人工
(3)详见设计图纸及满足相关规范要求</t>
  </si>
  <si>
    <t xml:space="preserve">  门窗</t>
  </si>
  <si>
    <t>010801002001</t>
  </si>
  <si>
    <t>定制套装木门900*2000mm</t>
  </si>
  <si>
    <t xml:space="preserve">(1) 成品木门安装 
(2) 门代号及洞口尺寸：900mm*2000mm
(3)门扇材质:50mm 厚成品木饰面板
</t>
  </si>
  <si>
    <t>010807001001</t>
  </si>
  <si>
    <t>金属(塑钢、断桥)窗</t>
  </si>
  <si>
    <t>1、特征：玻璃4平方、10厘厚、拆出原有垃圾清理及人工</t>
  </si>
  <si>
    <t>(1)窗代号及洞口尺寸:60cm*80cm
(2)框、扇材质:铝合金窗户
(3)五金:38式平开窗执手1个、断桥铝合金限位器2个
(4)满足设计图纸、相关规范及招标文件的要求</t>
  </si>
  <si>
    <t>80</t>
  </si>
  <si>
    <t>木质门带套</t>
  </si>
  <si>
    <t>(1)安装双边实木门套(3套)2M*0.9M*0.25M，实木门叶(3扇)
(2)五金:四、手柄门锁3套，4寸不锈钢轴承合页9个
(3)满足设计图纸、相关规范及招标文件的要求</t>
  </si>
  <si>
    <t>81</t>
  </si>
  <si>
    <t>(1)窗代号及洞口尺寸:铝合金平开双玻璃窗户130cm*150cm
(2)框、扇材质:铝合金
(3)玻璃品种、厚度:10厘厚钢化玻璃
(4)窗附件:38式平开窗执手2个、断桥铝合金限位器4个。
(5)满足设计图纸、相关规范及招标文件的要求</t>
  </si>
  <si>
    <t>82</t>
  </si>
  <si>
    <t>010802001001</t>
  </si>
  <si>
    <t>金属(塑钢)门</t>
  </si>
  <si>
    <t>(1)新安装铝合金推拉玻璃门12厘厚防爆玻璃 
(2)详见设计图纸、满足施工规范要求</t>
  </si>
  <si>
    <t>83</t>
  </si>
  <si>
    <t>010810005001</t>
  </si>
  <si>
    <t>更换窗户配件</t>
  </si>
  <si>
    <t>(1)2B508:更换窗户配件:断桥铝合金限位器             (2)详见设计图纸、满足施工规范要求</t>
  </si>
  <si>
    <t>84</t>
  </si>
  <si>
    <t>010810005002</t>
  </si>
  <si>
    <t>(1)2B508:更换窗户配件:38式平开窗执手
(2)详见设计图纸、满足施工规范要求</t>
  </si>
  <si>
    <t>85</t>
  </si>
  <si>
    <t xml:space="preserve">  分部小计</t>
  </si>
  <si>
    <t>86</t>
  </si>
  <si>
    <t xml:space="preserve">  其他</t>
  </si>
  <si>
    <t>87</t>
  </si>
  <si>
    <t>010511004001</t>
  </si>
  <si>
    <t>龙门架</t>
  </si>
  <si>
    <t>(1)类型:龙门架
(2)费用方式:租赁，1200元/天，搬运、安装，人工
(3)使用天数:5天
(4)详见设计图纸及满足相关规范要求</t>
  </si>
  <si>
    <t>项</t>
  </si>
  <si>
    <t>88</t>
  </si>
  <si>
    <t>011503001001</t>
  </si>
  <si>
    <t>新做不锈钢围栏</t>
  </si>
  <si>
    <t>(1)栏杆材料种类、规格:柱子70X70方通、横管38X38、竖管32X32圆管、材料202不锈钢、人工及安装
(2)详见设计图纸、满足施工规范要求</t>
  </si>
  <si>
    <t>89</t>
  </si>
  <si>
    <t>011503001002</t>
  </si>
  <si>
    <t>原有不锈钢围栏安装</t>
  </si>
  <si>
    <t>(1)栏杆材料种类、规格:柱子70X70方通、材料202不锈钢、人工及安装
(2)详见设计图纸、满足施工规范要求</t>
  </si>
  <si>
    <t>90</t>
  </si>
  <si>
    <t>011503001003</t>
  </si>
  <si>
    <t>新做不锈钢大门</t>
  </si>
  <si>
    <t>(1)名称:新做不锈钢大门
(2)栏杆材料种类、规格:202不锈钢大门，材料:边框50方通，立柱38方通、大门高度2.6米、人工材料及安装
(3)详见设计图纸、满足施工规范要求</t>
  </si>
  <si>
    <t>91</t>
  </si>
  <si>
    <t>010606009001</t>
  </si>
  <si>
    <t>钢护栏</t>
  </si>
  <si>
    <t>(1)切割、重新焊接不锈钢护栏、基础维修60M
(2)修复基础墩位，局部更换不锈钢圆管补焊30米
(3)满足设计图纸、相关规范及招标文件的要求</t>
  </si>
  <si>
    <t>92</t>
  </si>
  <si>
    <t>防尘塑料膜</t>
  </si>
  <si>
    <t>(1)类型:防尘塑料膜
(2)满足设计图纸、相关规范及招标文件的要求</t>
  </si>
  <si>
    <t>93</t>
  </si>
  <si>
    <t>040205017003</t>
  </si>
  <si>
    <t>车位限位桩</t>
  </si>
  <si>
    <t>(1)材料品种:安装槽钢型2000*100*2.0mm车位限位桩
(2)满足设计图纸、相关规范及招标文件的要求</t>
  </si>
  <si>
    <t>94</t>
  </si>
  <si>
    <t>标线</t>
  </si>
  <si>
    <t>(1)停车场划线
(2)材料品种:深标Ⅲ型热熔标线，玻璃珠含量≥30%，耐磨性:200转/kg后减重≤50mg，抗压强度≥15Mpa，软化点:100-120℃
(3)线型:标线实测厚度≥2.5mm
(4)满足招标文件、技术规范及设计图纸要求</t>
  </si>
  <si>
    <t>98</t>
  </si>
  <si>
    <t xml:space="preserve">  屋面</t>
  </si>
  <si>
    <t>99</t>
  </si>
  <si>
    <t>010902002001</t>
  </si>
  <si>
    <t>屋面涂膜防水</t>
  </si>
  <si>
    <t>(1)位置：天台通风管道边防水处理
(2)防水膜品种:黑豹聚合物防水材料
(3)涂膜厚度、遍数:两遍
(4)详见设计图纸及满足相关规范要求</t>
  </si>
  <si>
    <t>100</t>
  </si>
  <si>
    <t>010904002002</t>
  </si>
  <si>
    <t>天台地面处理恢复</t>
  </si>
  <si>
    <t>(1)位置:天台地面处理恢复
(2)基层：恢复水泥、沙子，材料搬运到天台，材料，人工
(3)面层：块料瓷砖
(4)涂膜厚度、遍数:两遍
(5)详见设计图纸及满足相关规范要求</t>
  </si>
  <si>
    <t>101</t>
  </si>
  <si>
    <t>模版</t>
  </si>
  <si>
    <t>102</t>
  </si>
  <si>
    <t>010010-3</t>
  </si>
  <si>
    <t>基础 木模板</t>
  </si>
  <si>
    <t>100m2</t>
  </si>
  <si>
    <t>103</t>
  </si>
  <si>
    <t>104</t>
  </si>
  <si>
    <t>106</t>
  </si>
  <si>
    <t>011108003004</t>
  </si>
  <si>
    <t>防护</t>
  </si>
  <si>
    <t>(1)工程部位:房间地面、墙面防护，家私，物品
(2)防护材料种类:胶合板
(3)详见设计图纸及满足相关规范要求</t>
  </si>
  <si>
    <t>108</t>
  </si>
  <si>
    <t>109</t>
  </si>
  <si>
    <t>110</t>
  </si>
  <si>
    <t>111</t>
  </si>
  <si>
    <t>1. 坐式大便器 连体水箱(破坏性拆除)
2. 坐式大便器 连体水箱</t>
  </si>
  <si>
    <t>112</t>
  </si>
  <si>
    <t>1. 洗手盆(冷水) 延时自闭式龙头(破坏性拆除)
2. 洗手盆(冷水) 延时自闭式龙头</t>
  </si>
  <si>
    <t>113</t>
  </si>
  <si>
    <t>114</t>
  </si>
  <si>
    <t>115</t>
  </si>
  <si>
    <t>116</t>
  </si>
  <si>
    <t>117</t>
  </si>
  <si>
    <t>031208002001</t>
  </si>
  <si>
    <t>管道绝热</t>
  </si>
  <si>
    <t>1. 泡沫塑料瓦块安装管道φ57mm以下厚度(mm) 70</t>
  </si>
  <si>
    <t>118</t>
  </si>
  <si>
    <t>119</t>
  </si>
  <si>
    <t>螺纹阀门</t>
  </si>
  <si>
    <t>(1)名称:加厚红色烤漆哈夫节
(2)规格、压力等级:DN40/1.5寸*12.5CM
(3)含地下室增加费
(4)满足设计图纸 、相关规范及招标文件要求</t>
  </si>
  <si>
    <t>120</t>
  </si>
  <si>
    <t>031003001001</t>
  </si>
  <si>
    <t>(1)名称:加厚红色烤漆哈夫节
(2)规格、压力等级:DN50/2寸*12.5CM
(3)含地下室增加费
(4)满足设计图纸 、相关规范及招标文件要求</t>
  </si>
  <si>
    <t>121</t>
  </si>
  <si>
    <t>(1)名称:螺纹阀门
(2)规格、压力等级:DN20
(3)满足设计图纸、相关规范及招标文件的要求</t>
  </si>
  <si>
    <t>122</t>
  </si>
  <si>
    <t>031001001002</t>
  </si>
  <si>
    <t>镀锌钢管</t>
  </si>
  <si>
    <t>(1)安装部位:室内
(2)规格、压力等级:镀锌圆管2寸
(3)连接形式:螺纹连接
(4)含地下室增加费
(5)满足设计图纸 、相关规范及招标文件要求</t>
  </si>
  <si>
    <t>123</t>
  </si>
  <si>
    <t>031001001001</t>
  </si>
  <si>
    <t>(1)安装部位:室内
(2)规格、压力等级:镀锌圆管2.5寸
(3)连接形式:螺纹连接
(4)含地下室增加费
(5)满足设计图纸 、相关规范及招标文件要求</t>
  </si>
  <si>
    <t>124</t>
  </si>
  <si>
    <t>030804003001</t>
  </si>
  <si>
    <t>低压不锈钢管件</t>
  </si>
  <si>
    <t>(1)材质:不锈钢
(2)规格:异径直接DN50转DN60
(3)焊接方法:氩弧焊
(4)含地下室增加费
(5)满足设计图纸 、相关规范及招标文件要求</t>
  </si>
  <si>
    <t>125</t>
  </si>
  <si>
    <t>126</t>
  </si>
  <si>
    <t>030103005002</t>
  </si>
  <si>
    <t>集水池清理</t>
  </si>
  <si>
    <t>(1)名称:集水池清理
(2)清洗井内杂物淤泥及垃圾清运、人工
(3)满足设计图纸 、相关规范及招标文件要求</t>
  </si>
  <si>
    <t>127</t>
  </si>
  <si>
    <t>128</t>
  </si>
  <si>
    <t>129</t>
  </si>
  <si>
    <t>130</t>
  </si>
  <si>
    <t>131</t>
  </si>
  <si>
    <t>132</t>
  </si>
  <si>
    <t>031003013001</t>
  </si>
  <si>
    <t>(1)名称:拆除水表
(2)规格、压力等级:DN25
(3)满足设计图纸、相关规范及招标文件的要求</t>
  </si>
  <si>
    <t>133</t>
  </si>
  <si>
    <t>031003013003</t>
  </si>
  <si>
    <t>134</t>
  </si>
  <si>
    <t>135</t>
  </si>
  <si>
    <t>洗衣机水龙头</t>
  </si>
  <si>
    <t>(1)更换洗衣机水龙头
(2)满足设计图纸、相关规范及招标文件的要求</t>
  </si>
  <si>
    <t>136</t>
  </si>
  <si>
    <t>031001B001001</t>
  </si>
  <si>
    <t>金属软管</t>
  </si>
  <si>
    <t>(1)名称:304不锈钢4分软管
(2)规格:30CM
(3)满足设计图纸、相关规范及招标文件的要求</t>
  </si>
  <si>
    <t>根</t>
  </si>
  <si>
    <t>137</t>
  </si>
  <si>
    <t>031003007001</t>
  </si>
  <si>
    <t>下水器</t>
  </si>
  <si>
    <t>(1)附件配置:下水器
(2)满足设计图纸、相关规范及招标文件的要求</t>
  </si>
  <si>
    <t>138</t>
  </si>
  <si>
    <t>139</t>
  </si>
  <si>
    <t>140</t>
  </si>
  <si>
    <t>矩形混凝土雨水检查井</t>
  </si>
  <si>
    <t>(1)垫层、基础材质及厚度:C15混凝土垫层、厚度100mm；C25钢筋砼底板、厚度220mm
(2)盖板材质、规格:C25钢筋砼盖板、厚度120mm
(3)井盖、井圈材质及规格:卡簧式防沉降重型球墨铸铁井盖及井座、C30混凝土井圈
(4)井径:1700*1100
(5)做法:详见图集20S515-39
(6)含垫层模板制作安装
(7)满足招标文件、技术规范及设计图纸要求求</t>
  </si>
  <si>
    <t>座</t>
  </si>
  <si>
    <t>141</t>
  </si>
  <si>
    <t>010512008002</t>
  </si>
  <si>
    <t>不锈钢装饰井盖</t>
  </si>
  <si>
    <t>1.尺寸:1000×1000mm
2.外框材料种类、规格、厚度:预埋不锈钢角钢L100x53x8mm  不锈钢外框支架
3.井盖材料种类、规格、厚度:不锈钢与外框平齐，8mm厚 不锈钢板底板
4.加固材料种类、规格:Φ12@200点焊固定于不锈钢底板
5.提孔放样:不锈钢板底板,井盖标识、文字阴刻
6.满足招标文件、技术规范及设计图纸要求</t>
  </si>
  <si>
    <t>142</t>
  </si>
  <si>
    <t>030109011001</t>
  </si>
  <si>
    <t>潜水泵</t>
  </si>
  <si>
    <t>(1)名称:潜水泵
(2)型号:QDLF4-8
(3)规格:15.0kw
(4)流量: 6.0m3/h</t>
  </si>
  <si>
    <t>143</t>
  </si>
  <si>
    <t>管道疏通</t>
  </si>
  <si>
    <t>类型：按DN200考虑；管道清淤过程中所产生的淤泥、垃圾等需由乙方提供堆放地点;</t>
  </si>
  <si>
    <t>144</t>
  </si>
  <si>
    <t>化粪池吸粪</t>
  </si>
  <si>
    <t>1.名称：清化粪池吸粪</t>
  </si>
  <si>
    <t>145</t>
  </si>
  <si>
    <t xml:space="preserve">  弱电</t>
  </si>
  <si>
    <t>146</t>
  </si>
  <si>
    <t>(1)名称:开关箱
(2)安装方式:挂壁明装
(3)其他:详见设计图纸，满足相关施工规范</t>
  </si>
  <si>
    <t>147</t>
  </si>
  <si>
    <t>(1)名称:带开关空调插座
(2)其他:详见设计图纸，满足相关施工规范</t>
  </si>
  <si>
    <t>148</t>
  </si>
  <si>
    <t>(1)名称:接线盒
(2)材质:塑料
(3)规格:86型</t>
  </si>
  <si>
    <t>149</t>
  </si>
  <si>
    <t>(1)名称:电气配管
(2)规格:PC20
(3)配置形式:明敷
(4)其他:详见设计图纸，满足相关施工规范</t>
  </si>
  <si>
    <t>150</t>
  </si>
  <si>
    <t>(1)名称:铜芯电线
(2)规格:BVR-1*2.5mm2
(3)其他:详见设计图纸，满足相关施工规范</t>
  </si>
  <si>
    <t>151</t>
  </si>
  <si>
    <t>(1)名称:铜芯电线
(2)规格:BVR-2*4mm2
(3)其他:详见设计图纸，满足相关施工规范</t>
  </si>
  <si>
    <t>152</t>
  </si>
  <si>
    <t>插座（破坏性拆除）</t>
  </si>
  <si>
    <t>(1)名称:带开关空调插座（破坏性拆除）
(2)其他:详见设计图纸，满足相关施工规范</t>
  </si>
  <si>
    <t>153</t>
  </si>
  <si>
    <t>030411006003</t>
  </si>
  <si>
    <t>原开关接线盒加盖封式板</t>
  </si>
  <si>
    <t>(1)名称:原开关接线盒加盖封式板
(2)详见设计图纸，满足相关施工规范</t>
  </si>
  <si>
    <t>154</t>
  </si>
  <si>
    <t>030414002002</t>
  </si>
  <si>
    <t>送配电装置系统</t>
  </si>
  <si>
    <t>(1)名称:送配电调试
(2)电压等级(kV):1KV以下</t>
  </si>
  <si>
    <t>系统</t>
  </si>
  <si>
    <t>155</t>
  </si>
  <si>
    <t>030404016001</t>
  </si>
  <si>
    <t>控制箱</t>
  </si>
  <si>
    <t>(1)名称:空气能（7#楼）控制箱
(2)安装方式:满足设计图纸及施工规范要求</t>
  </si>
  <si>
    <t>156</t>
  </si>
  <si>
    <t>030404016002</t>
  </si>
  <si>
    <t>(1)名称:空气能（1、2#楼）控制箱
(2)安装方式:满足设计图纸及施工规范要求</t>
  </si>
  <si>
    <t>157</t>
  </si>
  <si>
    <t>(1)名称:配电箱
(2)部位:地下室停车场
(3)满足设计图纸及施工规范要求</t>
  </si>
  <si>
    <t>158</t>
  </si>
  <si>
    <t>(1)名称:单相自动抽水泵智能控制器
(2)规格:金田泵宝2.2-11KW380V
(3)含地下室增加费
(4)满足设计图纸 、相关规范及招标文件要求</t>
  </si>
  <si>
    <t>159</t>
  </si>
  <si>
    <t>030404017003</t>
  </si>
  <si>
    <t>(1)名称:配电箱
(2)规格:36回路
(3)参数:正泰63A漏保3P（1个），正泰20A空开2P（2个）、正泰32A空开1P（1个）、正泰25A空开1P（1个）、正泰20A空开1P（1个）、正泰16A空开1P（10个）
(4)满足设计图纸、相关规范及招标文件的要求</t>
  </si>
  <si>
    <t>160</t>
  </si>
  <si>
    <t>030404017004</t>
  </si>
  <si>
    <t>(1)名称:配电箱
(2)规格:60cm*80cm
(3)参数:正泰63A/4P双电源自动转换器（1个）、正泰RT18-32A2P熔断器（1个）、正泰40A空开4P（1个）、正泰16A空开3P（1个）、正泰16A空开1P（6个）、正泰16A漏保1P+N（2个）、指示灯4个
(4)满足设计图纸、相关规范及招标文件的要求</t>
  </si>
  <si>
    <t>161</t>
  </si>
  <si>
    <t>030404017006</t>
  </si>
  <si>
    <t>(1)名称:4回路配电箱
(2)满足设计图纸、相关规范及招标文件的要求</t>
  </si>
  <si>
    <t>162</t>
  </si>
  <si>
    <t>030411003002</t>
  </si>
  <si>
    <t>桥架</t>
  </si>
  <si>
    <t>(1)名称:桥架
(2)材质:镀锌
(3)规格:200*100
(4)满足设计图纸、相关规范及招标文件的要求</t>
  </si>
  <si>
    <t>163</t>
  </si>
  <si>
    <t>030408006001</t>
  </si>
  <si>
    <t>电力电缆头</t>
  </si>
  <si>
    <t>(1)名称:电缆中间头
(2)型号:综合考虑
(3)满足设计图纸及施工规范要求</t>
  </si>
  <si>
    <t>164</t>
  </si>
  <si>
    <t>030109011002</t>
  </si>
  <si>
    <t>(1)名称:WQ-S国标法兰全304不锈钢潜水电泵
(2)规格:WQ26-15-2.2S 380V 50mm
(3)含地下室增加费
(4)满足设计图纸 、相关规范及招标文件要求</t>
  </si>
  <si>
    <t>165</t>
  </si>
  <si>
    <t>(1)名称:铜芯电线
(2)配线形式:BVR-16
(3)满足设计图纸、相关规范及招标文件的要求</t>
  </si>
  <si>
    <t>166</t>
  </si>
  <si>
    <t>(1)名称:多芯导线
(2)规格:RVV-4*1.5
(3)含地下室增加费
(4)满足设计图纸 、相关规范及招标文件要求</t>
  </si>
  <si>
    <t>167</t>
  </si>
  <si>
    <t>(1)名称:单芯导线
(2)规格:RV-1*1.5
(3)含地下室增加费
(4)满足设计图纸 、相关规范及招标文件要求</t>
  </si>
  <si>
    <t>168</t>
  </si>
  <si>
    <t>030804003002</t>
  </si>
  <si>
    <t>(1)材质:304不锈钢
(2)规格:卡箍65-89MM
(3)焊接方法:氩弧焊
(4)含地下室增加费
(5)满足设计图纸 、相关规范及招标文件要求</t>
  </si>
  <si>
    <t>169</t>
  </si>
  <si>
    <t>170</t>
  </si>
  <si>
    <t>扣板灯</t>
  </si>
  <si>
    <t>更换300*300mm扣板灯</t>
  </si>
  <si>
    <t>171</t>
  </si>
  <si>
    <t>030404033001</t>
  </si>
  <si>
    <t>风扇</t>
  </si>
  <si>
    <t>1. 排气扇安装
2. 排气扇安装(破坏性拆除)</t>
  </si>
  <si>
    <t>172</t>
  </si>
  <si>
    <t>030412009002</t>
  </si>
  <si>
    <t>(1)安装:4米海螺臂铝合金双灯杆、60瓦LED防水防雷灯头2个
(2)满足设计图纸、相关规范及招标文件的要求</t>
  </si>
  <si>
    <t>173</t>
  </si>
  <si>
    <t>030507008001</t>
  </si>
  <si>
    <t>监控摄像设备</t>
  </si>
  <si>
    <t>(1)名称:高清摄像头
(2)规格:48vPOE500W
(3)具体详见设计图纸要求、满足施工规范</t>
  </si>
  <si>
    <t>174</t>
  </si>
  <si>
    <t>030502005001</t>
  </si>
  <si>
    <t>双绞线缆</t>
  </si>
  <si>
    <t>(1)名称:网络线
(2)规格:UTP cat5
(3)敷设方式:管内穿线
(4)具体详见设计图纸要求、满足施工规范</t>
  </si>
  <si>
    <t>175</t>
  </si>
  <si>
    <t>030502019001</t>
  </si>
  <si>
    <t>双绞线缆测试</t>
  </si>
  <si>
    <t>(1)测试类别:双绞线缆调试
(2)具体详见设计图纸要求、满足施工规范</t>
  </si>
  <si>
    <t>链路</t>
  </si>
  <si>
    <t>176</t>
  </si>
  <si>
    <t>177</t>
  </si>
  <si>
    <t>031301017002</t>
  </si>
  <si>
    <t>脚手架搭拆</t>
  </si>
  <si>
    <t>(1)名称:脚手架搭拆</t>
  </si>
  <si>
    <t>178</t>
  </si>
  <si>
    <t>031301017001</t>
  </si>
  <si>
    <t>电气设备安装工程脚手架搭拆费</t>
  </si>
  <si>
    <t>180</t>
  </si>
  <si>
    <t>(1)名称:脚手架搭拆（建筑智能系统设备安装工程脚手架搭拆费）</t>
  </si>
  <si>
    <t>181</t>
  </si>
  <si>
    <t>安装-分部小计</t>
  </si>
  <si>
    <t>工程名称:木古货站修缮工程</t>
  </si>
  <si>
    <t>装饰工程</t>
  </si>
  <si>
    <t>010901002002</t>
  </si>
  <si>
    <t>屋面</t>
  </si>
  <si>
    <t>1.檩条型材品种、规格:瓦屋面0.75单层
2.其他:具体详见相关图纸</t>
  </si>
  <si>
    <t>011607001001</t>
  </si>
  <si>
    <t>镀锌水槽拆除</t>
  </si>
  <si>
    <t>1. 镀锌铁皮天沟、檐沟、泛水拆除</t>
  </si>
  <si>
    <t>011601001001</t>
  </si>
  <si>
    <t>砖砌体拆除</t>
  </si>
  <si>
    <t>1.砌体名称:拆除原有墙体</t>
  </si>
  <si>
    <t>天棚抹灰面拆除</t>
  </si>
  <si>
    <t>(1)位置:阳台天花白灰铲除
(2)拆除部位:天花
(3)抹灰层种类:发黑部分除霉菌、铲掉局部墙面白灰
(4)详见设计图纸及满足相关规范要求</t>
  </si>
  <si>
    <t>1.拆除部位:地面
2.饰面材料种类:混凝土</t>
  </si>
  <si>
    <t>011605002001</t>
  </si>
  <si>
    <t>立面块料拆除</t>
  </si>
  <si>
    <t>1.拆除部位:墙柱面
2.饰面材料种类:陶瓷墙面</t>
  </si>
  <si>
    <t>(1)拆除的基层类型:拆除原有损坏天花
(2)龙骨及饰面种类:铝扣板
(3)满足设计图纸、相关规范及招标文件的要求</t>
  </si>
  <si>
    <t>(1)拆除部位:墙内立面抹灰层拆除30mm厚。
(2)抹灰层种类:石灰砂浆
(3)详见设计图纸及满足相关规范要求</t>
  </si>
  <si>
    <t>1.拆除门窗类型:拆除破旧木门
2.门窗洞口尺寸:2100*900</t>
  </si>
  <si>
    <t>管道拆除</t>
  </si>
  <si>
    <t>1.安装部位:阳台
2.材质、规格:拆除破裂排污管PVC50</t>
  </si>
  <si>
    <t>011608003001</t>
  </si>
  <si>
    <t>铲除耐候胶</t>
  </si>
  <si>
    <t>1.检查、铲除清理原防水材料耐候胶
2.详见相关设计说明</t>
  </si>
  <si>
    <t>010103002003</t>
  </si>
  <si>
    <t>(1)废弃料品种:废弃渣料
(2)运距:综合考虑
(3)具体详见设计图纸要求、满足施工规范</t>
  </si>
  <si>
    <t xml:space="preserve">  屋面雨棚防水工程</t>
  </si>
  <si>
    <t>031201003001</t>
  </si>
  <si>
    <t>金属结构刷油</t>
  </si>
  <si>
    <t>(1)油漆品种:红丹防锈漆、调和漆
(2)涂刷遍数、漆膜厚度:两遍
(3)满足设计图纸及施工规范要求</t>
  </si>
  <si>
    <t>kg</t>
  </si>
  <si>
    <t>010602001001</t>
  </si>
  <si>
    <t>钢檩条</t>
  </si>
  <si>
    <t>1. 钢檩条安装 每根构件质量0.3t以内</t>
  </si>
  <si>
    <t>040501002002</t>
  </si>
  <si>
    <t>封边</t>
  </si>
  <si>
    <t>1.名称:封边
2.材料品种、规格:1.0镀锌钢板
3.骨架:50*50*2.5镀锌方通
4.高度:1500mm
5.其他:具体详见相关图纸</t>
  </si>
  <si>
    <t>1.油漆品种、刷漆遍数:涂膜透明防水3遍（聚氨酯防水涂料2mm厚）。
2.部位:外墙墙面</t>
  </si>
  <si>
    <t>1.油漆品种、刷漆遍数:嵌缝、涂膜防水3遍（聚氨酯防水涂料2mm厚）。
2.部位:屋顶</t>
  </si>
  <si>
    <t>(1)防水膜品种:家虹五防一水性固沙剂一遍，立邦聚氨酯渗透性防水涂料二遍
(2)满足设计图纸、相关规范及其技术要求</t>
  </si>
  <si>
    <t>010904001002</t>
  </si>
  <si>
    <t>屋面卷材防水</t>
  </si>
  <si>
    <t>(1)地面及翻墙面防水卷材处理:
(2)聚氨酯纤维无纺布防水卷材上翻30cm
(3)雨虹堵漏宝底涂型一遍
(4)丙纶布防水卷料上翻30cm
(5)环氧沥青胶一遍
(6)满足设计图纸、相关规范及其技术要求</t>
  </si>
  <si>
    <t>010902008003</t>
  </si>
  <si>
    <t>彩钢瓦漏水处理</t>
  </si>
  <si>
    <t>(1)材料种类:环氧沥青胶一遍(30㎡)缝隙防水耐候胶一道30㎡，铝箔沥青胶SBS防水卷材高温热熔型(30㎡)。
(2)满足设计图纸、相关规范及其技术要求</t>
  </si>
  <si>
    <t>011615001001</t>
  </si>
  <si>
    <t>开孔(打洞)</t>
  </si>
  <si>
    <t>(1)部位:铁皮水沟及雨棚
(2)洞尺寸:1000*600mm 
(3)详见设计图纸及满足相关规范要求</t>
  </si>
  <si>
    <t>(1)部位:墙体
(2)打洞部位材质:砖砌体
(3)洞尺寸:Φ75
(4)满足设计图纸及施工规范要求</t>
  </si>
  <si>
    <t>011502001001</t>
  </si>
  <si>
    <t>安装U型1.0不锈钢水槽</t>
  </si>
  <si>
    <t>(1)类型:U型1.0不锈钢水槽
(2)线条材料品种、规格、:（100+300+300）
(3)详见设计图纸及满足相关规范要求</t>
  </si>
  <si>
    <t>010902008001</t>
  </si>
  <si>
    <t>补缝</t>
  </si>
  <si>
    <t>1.铁皮搭接缝隙（3.3m×7）及墙边（13.5m）耐候胶补缝+自粘型防水卷材200mm补缝。
2.详见相关设计说明</t>
  </si>
  <si>
    <t>010902003001</t>
  </si>
  <si>
    <t>铁皮棚更换</t>
  </si>
  <si>
    <t>1.破损铁皮（带保温层）更换
2.详见相关设计说明</t>
  </si>
  <si>
    <t>010901003002</t>
  </si>
  <si>
    <t>屋面耐力板</t>
  </si>
  <si>
    <t>1.新建屋面5mmPC耐力板
2.不锈钢压条搭接缝，耐候胶补缝+自粘型防水卷材200mm补缝。
3.满足设计图纸、相关规范及招标文件的要求</t>
  </si>
  <si>
    <t>不锈钢板</t>
  </si>
  <si>
    <t>(1)面层材料品种、规格、颜色:安装2000*1000mm1.0不锈钢平板收边
(2)收边修改6处
(3)详见设计图纸及满足相关规范要求</t>
  </si>
  <si>
    <t xml:space="preserve">  排水沟</t>
  </si>
  <si>
    <t>050201004003</t>
  </si>
  <si>
    <t>排水沟</t>
  </si>
  <si>
    <t>1. 做法：排水沟两边及底部水泥砂浆找平，排水沟（300mm宽、深度200mm）。排水沟两边及底部涂膜防水3遍（聚氨酯防水涂料2mm厚），排水沟（300mm宽、深度200mm）
2.位置：电梯机房及办公室周边</t>
  </si>
  <si>
    <t>040501004002</t>
  </si>
  <si>
    <t>(1)材质:HDPE缠绕结构壁管(B型)(环刚度=8KN/M2)
(2)规格:DN500
(3)连接形式:承插式电熔连接
(4)铺设深度:按设计要求
(5)管道检验及试验要求:管道闭水试验
(6)满足设计图纸 、相关规范及招标文件要求</t>
  </si>
  <si>
    <t>050201004004</t>
  </si>
  <si>
    <t>雨水篦子</t>
  </si>
  <si>
    <t>1.做法:增加300*600mm雨水篦子。
2.位置:新做明排水沟的各个路口及门口(约15米)。</t>
  </si>
  <si>
    <t>011303001001</t>
  </si>
  <si>
    <t>采光天棚</t>
  </si>
  <si>
    <t xml:space="preserve">做法：排风口加装防1000*600mm不锈钢雨棚。
</t>
  </si>
  <si>
    <t>040504005002</t>
  </si>
  <si>
    <t>预制混凝土井筒</t>
  </si>
  <si>
    <t>(1)名称:预制式钢筋混凝土雨水检查井
(2)井筒规格:Ф1000
(3)踏步规格:塑钢踏步
(4)混凝土强度等级:C30
(5)图集:06MS201-5
(6)井盖、井圈材质及规格:铸铁井盖、井座 φ800mm重型
(7)满足设计图纸 、相关规范及招标文件要求</t>
  </si>
  <si>
    <t>040504002002</t>
  </si>
  <si>
    <t xml:space="preserve">井盖提升及装饰性井盖
</t>
  </si>
  <si>
    <t>(1)井类型、规格尺寸:修复原有电缆井
(2)混凝土强度等级:C30混凝土
(3)砂浆强度等级、配合比:M5水泥砂浆砌筑
(4)井盖:5厚镀锌钢板托盘、60厚1;2.5水泥砂浆
(5)满足设计图纸 、相关规范及招标文件要求</t>
  </si>
  <si>
    <t>010507007002</t>
  </si>
  <si>
    <t>门边修复</t>
  </si>
  <si>
    <t>门边修复：门边修复挂不锈钢网0.8mm网孔*0.8mm丝径60cm宽*5m，水泥砂浆修复3㎡</t>
  </si>
  <si>
    <t>010801002002</t>
  </si>
  <si>
    <t>(1)洞口尺寸:安装实木门框210cm*90cm*25cm、门叶198cm*88cm*5cm，
(2)框、扇材质:实木门
(3)附件:手执门锁一个
(4)满足设计图纸、相关规范及招标文件的要求</t>
  </si>
  <si>
    <t xml:space="preserve">  地面硬化</t>
  </si>
  <si>
    <t>040203007004</t>
  </si>
  <si>
    <t>恢复水泥混凝土</t>
  </si>
  <si>
    <t>(1)类别:恢复砼地面
(2)混凝土强度等级:C30水泥混凝土
(3)厚度:300mm
(4)满足设计图纸 、相关规范及招标文件要求</t>
  </si>
  <si>
    <t>040202003003</t>
  </si>
  <si>
    <t>水泥稳定土</t>
  </si>
  <si>
    <t>(1)水泥含量:6%水泥石粉渣稳定层
(2)厚度:25cm
(3)满足设计图纸 、相关规范及招标文件要求</t>
  </si>
  <si>
    <t>041001001001</t>
  </si>
  <si>
    <t>拆除路面</t>
  </si>
  <si>
    <t>(1)材质:铲除原有地面混凝土、黄土等混合杂土层;
(2)厚度:40cm
(3)详见设计图纸、满足施工规范要求</t>
  </si>
  <si>
    <t>041001003003</t>
  </si>
  <si>
    <t>拆除基层</t>
  </si>
  <si>
    <t>(1)材质:6%水泥石粉渣稳定层
(2)厚度:25cm
(3)废料外运
(4)运距:综合考虑
(5)满足设计图纸 、相关规范及招标文件要求</t>
  </si>
  <si>
    <t>回填（石粉）</t>
  </si>
  <si>
    <t>1.填方材料品种:石粉回填50mm厚,夯实</t>
  </si>
  <si>
    <t>040901001002</t>
  </si>
  <si>
    <t>现浇构件钢筋</t>
  </si>
  <si>
    <t>1.钢筋规格:Φ12
2.钢筋种类：接头拉强钢筋</t>
  </si>
  <si>
    <t>场地平整</t>
  </si>
  <si>
    <t>(1)原土层整平、压路机碾压实;
(2)详见设计图纸、满足施工规范要求</t>
  </si>
  <si>
    <t>040202003001</t>
  </si>
  <si>
    <t>(1)水泥含量:6%水泥稳定级配碎石、压路机碾压实;
(2)厚度:15cm
(3)详见设计图纸、满足施工规范要求</t>
  </si>
  <si>
    <t>040203007005</t>
  </si>
  <si>
    <t>水泥混凝土</t>
  </si>
  <si>
    <t>(1)混凝土品种:C35抗折混凝土
(2)厚度:240mm
(3)选材用料、施工工序、工艺需满足设计及施工规范要求</t>
  </si>
  <si>
    <t>040901003001</t>
  </si>
  <si>
    <t>钢筋网片</t>
  </si>
  <si>
    <t>(1)位置：与路口斜坡连接处
(2)钢筋种类:单层双向钢筋网
(3)钢筋规格:Ф14
(4)满足设计图纸 、相关规范及招标文件要求</t>
  </si>
  <si>
    <t>040101001002</t>
  </si>
  <si>
    <t>(1)土壤类别:综合考虑
(2)挖土深度:按设计要求
(3)详见设计图纸、满足施工规范要求</t>
  </si>
  <si>
    <t>010101004002</t>
  </si>
  <si>
    <t>1.土壤类别:综合考虑；
2.挖土深度:2m以内
3.弃土运距:综合考虑；
4.满足图纸及相关规范要求</t>
  </si>
  <si>
    <t>040101002003</t>
  </si>
  <si>
    <t>挖沟槽土方</t>
  </si>
  <si>
    <t>(1)土壤类别:综合考虑
(2)挖土深度:2m以内
(3)满足设计图纸 、相关规范及招标文件要求</t>
  </si>
  <si>
    <t>040103001001</t>
  </si>
  <si>
    <t>(1)密实度要求:96%
(2)填方材料品种:土
(3)填方来源、运距:投标人自行考虑</t>
  </si>
  <si>
    <t>010103001003</t>
  </si>
  <si>
    <t>(1)密实度要求: ≥85~90%
(2)填方材料品种:砂砾回填
(3)满足设计图纸 、相关规范及招标文件要求</t>
  </si>
  <si>
    <t>040103001003</t>
  </si>
  <si>
    <t>(1)密实度要求:95%
(2)填方材料品种:石粉渣
(3)满足设计图纸 、相关规范及招标文件要求</t>
  </si>
  <si>
    <t>040201022002</t>
  </si>
  <si>
    <t>排水沟盖板</t>
  </si>
  <si>
    <t>(1)类型：更换已损坏的砼盖板
(2)盖板材质、规格:预制井盖500*820
(3)钢筋类型:Φ12@150、Φ16@150
(4)混凝土等级:C30
(5)详见设计图纸、满足施工规范要求</t>
  </si>
  <si>
    <t>040204004002</t>
  </si>
  <si>
    <t>安砌侧(平、缘)石</t>
  </si>
  <si>
    <t>(1)材料品种、规格:水泥砂浆坐砌砼平道牙 
(2)500*300*100
(3)详见设计图纸、满足施工规范要求</t>
  </si>
  <si>
    <t>040101005002</t>
  </si>
  <si>
    <t>挖淤泥、流砂</t>
  </si>
  <si>
    <t>(1)挖掘深度:清理排水暗沟
(2)运距:综合考虑
(3)详见设计图纸、满足施工规范要求</t>
  </si>
  <si>
    <t>010103002004</t>
  </si>
  <si>
    <t xml:space="preserve">  天棚工程</t>
  </si>
  <si>
    <t>011302001002</t>
  </si>
  <si>
    <t>(1)龙骨材料种类、规格、中距:装配式U型轻钢龙骨
(2)面层材料品种、规格:600*600*18mm矿棉吸声板
(3)详见设计图纸及满足相关规范要求</t>
  </si>
  <si>
    <t>011302001004</t>
  </si>
  <si>
    <t>(1)龙骨材料种类、规格、中距:装配式U型轻钢龙骨
(2)面层材料品种、规格:300*300*18mm矿棉吸声板
(3)详见设计图纸及满足相关规范要求</t>
  </si>
  <si>
    <t>011407002001</t>
  </si>
  <si>
    <t>天棚喷刷涂料</t>
  </si>
  <si>
    <t>(1)喷黑色乳胶漆两道
(2)原有板底面(包括石膏线以上墙面)清理干净
(3)满足设计图纸及施工规范要求</t>
  </si>
  <si>
    <t>011105003001</t>
  </si>
  <si>
    <t>块料踢脚线</t>
  </si>
  <si>
    <t>(1)瓷砖踢脚150mm高
(2)贴8~10厚专用瓷砖踢脚板,白水泥擦缝
(3)水泥胶结合层
(4)12厚1:2.5水泥砂浆找平层
(5)刷素水泥浆一道
(6)满足设计图纸及施工规范要求</t>
  </si>
  <si>
    <t>墙面一般抹灰</t>
  </si>
  <si>
    <t>1、部位：卫生间外面墙面
2、做法：墙面一般抹灰、抹灰面油漆防水腻子乳胶漆（1.外墙防水乳胶漆一底二面 2.满刮防水腻子二遍）.</t>
  </si>
  <si>
    <t>011102003008</t>
  </si>
  <si>
    <t>(1)300*300防滑地砖,同色水泥浆擦缝
(2)20厚1:3干硬性水泥砂浆
(3)1:2.5水泥砂浆找1%坡坡向地漏,最薄处20厚
(4)满足设计图纸、相关规范及招标文件的要求</t>
  </si>
  <si>
    <t>011102003009</t>
  </si>
  <si>
    <t>(1)600*600防滑地砖,同色水泥浆擦缝
(2)20厚1:3干硬性水泥砂浆
(3)1:2.5水泥砂浆找1%坡坡向地漏,最薄处20厚
(4)满足设计图纸、相关规范及招标文件的要求</t>
  </si>
  <si>
    <t>011102003002</t>
  </si>
  <si>
    <t>(1)800*800mm乳白色仿古砖,干水泥擦缝
(2)撒素水泥面,洒适量清水
(3)40厚1:4干硬性水泥砂浆结合层
(4)刷素水泥浆一道
(5)结构楼板
(6)满足设计图纸及施工规范要求</t>
  </si>
  <si>
    <t>黑色仿古砖波打</t>
  </si>
  <si>
    <t>(1)200宽黑色仿古砖波打线,干水泥擦缝
(2)撒素水泥面,洒适量清水
(3)40厚1:4干硬性水泥砂浆结合层
(4)刷素水泥浆一道
(5)结构楼板
(6)满足设计图纸及施工规范要求</t>
  </si>
  <si>
    <t>011102003005</t>
  </si>
  <si>
    <t>(1)20mm厚印度红大理石门槛
(2)撒素水泥面,洒适量清水
(3)30厚1:4干硬性水泥砂浆结合层
(4)刷素水泥浆一道
(5)结构楼板
(6)满足设计图纸及施工规范要求</t>
  </si>
  <si>
    <t>其他工程</t>
  </si>
  <si>
    <t>011505008001</t>
  </si>
  <si>
    <t>挂式手纸盒</t>
  </si>
  <si>
    <t>(1)图集15ZJ512:54页详图1
(2)材料品种、规格、颜色:挂式手纸盒
(3)支架、配件品种、规格:不锈钢
(4)满足设计图纸及施工规范要求</t>
  </si>
  <si>
    <t>件</t>
  </si>
  <si>
    <t>011505006001</t>
  </si>
  <si>
    <t>毛巾架</t>
  </si>
  <si>
    <t>(1)图集15ZJ512:53页详图1
(2)毛巾架
(3)满足设计图纸及施工规范要求</t>
  </si>
  <si>
    <t>011505010001</t>
  </si>
  <si>
    <t>整容镜</t>
  </si>
  <si>
    <t>(1)整容镜
(2)规格:1200*800mm
(3)满足设计图纸及施工规范要求</t>
  </si>
  <si>
    <t>011505009001</t>
  </si>
  <si>
    <t>洗手液架</t>
  </si>
  <si>
    <t>(1)洗手液架
(2)满足设计图纸及施工规范要求</t>
  </si>
  <si>
    <t>011505008002</t>
  </si>
  <si>
    <t>卫生纸盒</t>
  </si>
  <si>
    <t>(1)卫生纸盒
(2)满足设计图纸及施工规范要求</t>
  </si>
  <si>
    <t>亚克力门牌号</t>
  </si>
  <si>
    <t>(1)亚克力门牌号
(2)满足设计图纸及施工规范要求</t>
  </si>
  <si>
    <t>011707006001</t>
  </si>
  <si>
    <t>原地面保护</t>
  </si>
  <si>
    <t>原地面保护7500mm*6000mm（5厘木板）</t>
  </si>
  <si>
    <t>040202001001</t>
  </si>
  <si>
    <t>锯缝</t>
  </si>
  <si>
    <t>(1)部位:锯缝
(2)详见设计图纸及满足相关规范要求</t>
  </si>
  <si>
    <t>(1)聚氨酯高压注浆:墙面
(2)满足施工规范要求</t>
  </si>
  <si>
    <t>95</t>
  </si>
  <si>
    <t>96</t>
  </si>
  <si>
    <t>97</t>
  </si>
  <si>
    <t>(1)名称:天花LED灯
(2)规格:600*600mm
(3)具体详见设计图纸要求、满足施工规范</t>
  </si>
  <si>
    <t>(1)名称:电线
(2)规格:3*2.5mm
(3)具体详见设计图纸要求、满足施工规范</t>
  </si>
  <si>
    <t>(1)名称:配管
(2)规格:PVC20
(3)具体详见设计图纸要求、满足施工规范</t>
  </si>
  <si>
    <t>030404034002</t>
  </si>
  <si>
    <t>(1)名称:3位开关
(2)具体详见设计图纸要求、满足施工规范</t>
  </si>
  <si>
    <t>镀锌钢管{保护拆除}</t>
  </si>
  <si>
    <t>(1)名称:镀锌钢管
(2)安装部位:室内
(3)规格、压力等级:DN110
(4)具体详见设计图纸要求、满足施工规范</t>
  </si>
  <si>
    <t>镀锌钢管{安装}</t>
  </si>
  <si>
    <t>030901010002</t>
  </si>
  <si>
    <t>室内消火栓{保护拆除}</t>
  </si>
  <si>
    <t>(1)名称:消防栓箱
(2)具体详见设计图纸要求、满足施工规范</t>
  </si>
  <si>
    <t>105</t>
  </si>
  <si>
    <t>030901010001</t>
  </si>
  <si>
    <t>室内消火栓{安装}</t>
  </si>
  <si>
    <t>031001001004</t>
  </si>
  <si>
    <t>(1)名称:镀锌钢管
(2)安装部位:室内
(3)规格、压力等级:DN65
(4)具体详见设计图纸要求、满足施工规范</t>
  </si>
  <si>
    <t>107</t>
  </si>
  <si>
    <t>031001001003</t>
  </si>
  <si>
    <t>配电箱{保护拆除}</t>
  </si>
  <si>
    <t>配管{保护拆除}</t>
  </si>
  <si>
    <t>(1)名称:配管
(2)规格:PVC40
(3)具体详见设计图纸要求、满足施工规范</t>
  </si>
  <si>
    <t>配管{安装}</t>
  </si>
  <si>
    <t>(1)名称:金属软管
(2)规格:DN15
(3)满足设计图纸及施工规范要求</t>
  </si>
  <si>
    <t>(1)名称:刚性阻燃管
(2)规格:PC20
(3)配置形式:暗敷
(4)满足设计图纸及施工规范要求</t>
  </si>
  <si>
    <t>(1)名称:电气配管
(2)规格:JDG20
(3)配置形式:暗敷
(4)满足设计图纸及施工规范要求</t>
  </si>
  <si>
    <t>(1)名称:六类线
(2)规格:UTP-CAT6
(3)满足设计图纸及施工规范要求</t>
  </si>
  <si>
    <t>配线{保护拆除}</t>
  </si>
  <si>
    <t>配线{安装}</t>
  </si>
  <si>
    <t>030413002003</t>
  </si>
  <si>
    <t>凿(压)槽</t>
  </si>
  <si>
    <t>(1)名称:管道暗敷凿槽、刨沟砌块结构
(2)规格:DN20
(3)满足设计图纸及施工规范要求</t>
  </si>
  <si>
    <t>030413002004</t>
  </si>
  <si>
    <t>(1)名称:管道暗敷凿槽、刨沟砌块结构
(2)规格:DN32
(3)满足设计图纸及施工规范要求</t>
  </si>
  <si>
    <t>030414002001</t>
  </si>
  <si>
    <t>(1)名称:交流供电系统调试
(2)电压等级(kV):1kV以下
(3)满足设计图纸及施工规范要求</t>
  </si>
  <si>
    <t>030901003001</t>
  </si>
  <si>
    <t>水喷淋(雾)喷头[保护性拆除]</t>
  </si>
  <si>
    <t>(1)安装部位:室内
(2)材质、型号、规格:DN15
(3)满足设计图纸及施工规范要求</t>
  </si>
  <si>
    <t>030901003002</t>
  </si>
  <si>
    <t>水喷淋(雾)喷头[安装]</t>
  </si>
  <si>
    <t>030501009001</t>
  </si>
  <si>
    <t>路由器</t>
  </si>
  <si>
    <t>(1)名称:无线AP
(2)满足设计图纸 、相关规范及招标文件要求</t>
  </si>
  <si>
    <t>(1)名称:半球IP高清彩色网络摄像机(内置POE,含安装支架/护罩/镜头等)
(2)满足设计图纸 、相关规范及招标文件要求</t>
  </si>
  <si>
    <t>塑料管{保护拆除}</t>
  </si>
  <si>
    <t>(1)安装部位:室内
(2)介质:排水管
(3)材质、规格:PVC110
(4)具体详见设计图纸要求、满足施工规范</t>
  </si>
  <si>
    <t>塑料管拆除</t>
  </si>
  <si>
    <t>1. 室内塑料排水管安装(承插粘接) 公称外径(mm以内) 110(破坏性拆除)</t>
  </si>
  <si>
    <t>塑料管{安装}</t>
  </si>
  <si>
    <t>(1)安装部位:室内
(2)介质:给水
(3)材质、规格:CPVC冷水管 DN15
(4)连接形式:承插粘接
(5)压力试验及吹、洗设计要求:管道消毒、冲洗
(6)满足设计图纸及施工规范要求</t>
  </si>
  <si>
    <t>031002001001</t>
  </si>
  <si>
    <t>管道支架</t>
  </si>
  <si>
    <t>(1)材质:型钢
(2)管架形式:一般管架制作安装
(3)具体详见设计图纸要求、满足施工规范</t>
  </si>
  <si>
    <t>(1)名称:单相二极加三极安全型插座
(2)规格:AC220V 10A
(3)满足设计图纸及施工规范要求</t>
  </si>
  <si>
    <t>(1)名称:单相二极加三极安全型插座（投影仪等设备用）
(2)规格:AC220V 10A
(3)满足设计图纸及施工规范要求</t>
  </si>
  <si>
    <t>030404035003</t>
  </si>
  <si>
    <t>(1)名称:带开关单相三极安全型插座（壁式空调器用）
(2)规格:AC220V 15A
(3)满足设计图纸及施工规范要求</t>
  </si>
  <si>
    <t>030404035005</t>
  </si>
  <si>
    <t>(1)名称:防水插座
(2)规格:AC220V 10A
(3)满足设计图纸及施工规范要求</t>
  </si>
  <si>
    <t>(1)名称:吊顶式排气扇
(2)规格:300x300 (50W)
(3)满足设计图纸及施工规范要求</t>
  </si>
  <si>
    <t xml:space="preserve">(1)名称:普通接线盒
(2)材质:国标、86型
(3)满足设计图纸 、相关规范及招标文件要求
</t>
  </si>
  <si>
    <t>040205B00101</t>
  </si>
  <si>
    <t>摄像头安装</t>
  </si>
  <si>
    <t>(1)型号:红外夜视户外枪机摄像头
(2)规格:200万像素
(3)安装方式:杆上安装
(4)含电源器、摄像头支架
(5)满足设计图纸、相关规范及招标文件的要求</t>
  </si>
  <si>
    <t>分部小计</t>
  </si>
</sst>
</file>

<file path=xl/styles.xml><?xml version="1.0" encoding="utf-8"?>
<styleSheet xmlns="http://schemas.openxmlformats.org/spreadsheetml/2006/main">
  <numFmts count="8">
    <numFmt numFmtId="7" formatCode="&quot;￥&quot;#,##0.00;&quot;￥&quot;\-#,##0.00"/>
    <numFmt numFmtId="23" formatCode="\$#,##0_);\(\$#,##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"/>
  </numFmts>
  <fonts count="32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16" borderId="13" applyNumberFormat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27" fillId="17" borderId="14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176" fontId="1" fillId="2" borderId="0" xfId="0" applyNumberFormat="1" applyFont="1" applyFill="1" applyBorder="1" applyAlignment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176" fontId="1" fillId="2" borderId="0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wrapText="1"/>
    </xf>
    <xf numFmtId="0" fontId="1" fillId="2" borderId="2" xfId="0" applyNumberFormat="1" applyFont="1" applyFill="1" applyBorder="1" applyAlignment="1" applyProtection="1">
      <alignment horizontal="left" wrapText="1"/>
    </xf>
    <xf numFmtId="0" fontId="1" fillId="2" borderId="2" xfId="0" applyNumberFormat="1" applyFont="1" applyFill="1" applyBorder="1" applyAlignment="1" applyProtection="1">
      <alignment wrapText="1"/>
    </xf>
    <xf numFmtId="176" fontId="1" fillId="2" borderId="2" xfId="0" applyNumberFormat="1" applyFont="1" applyFill="1" applyBorder="1" applyAlignment="1" applyProtection="1">
      <alignment wrapText="1"/>
    </xf>
    <xf numFmtId="0" fontId="1" fillId="2" borderId="2" xfId="0" applyNumberFormat="1" applyFont="1" applyFill="1" applyBorder="1" applyAlignment="1" applyProtection="1">
      <alignment horizontal="right" wrapText="1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" fillId="3" borderId="2" xfId="0" applyNumberFormat="1" applyFont="1" applyFill="1" applyBorder="1" applyAlignment="1" applyProtection="1">
      <alignment vertical="center" wrapText="1"/>
    </xf>
    <xf numFmtId="176" fontId="1" fillId="3" borderId="2" xfId="0" applyNumberFormat="1" applyFont="1" applyFill="1" applyBorder="1" applyAlignment="1" applyProtection="1">
      <alignment vertical="center"/>
    </xf>
    <xf numFmtId="0" fontId="1" fillId="3" borderId="2" xfId="0" applyNumberFormat="1" applyFont="1" applyFill="1" applyBorder="1" applyAlignment="1" applyProtection="1">
      <alignment vertical="center"/>
    </xf>
    <xf numFmtId="23" fontId="1" fillId="3" borderId="2" xfId="0" applyNumberFormat="1" applyFont="1" applyFill="1" applyBorder="1" applyAlignment="1" applyProtection="1">
      <alignment horizontal="center" vertical="center"/>
    </xf>
    <xf numFmtId="23" fontId="1" fillId="3" borderId="2" xfId="0" applyNumberFormat="1" applyFont="1" applyFill="1" applyBorder="1" applyAlignment="1" applyProtection="1">
      <alignment vertical="center"/>
    </xf>
    <xf numFmtId="23" fontId="1" fillId="3" borderId="2" xfId="0" applyNumberFormat="1" applyFont="1" applyFill="1" applyBorder="1" applyAlignment="1" applyProtection="1">
      <alignment vertical="center" wrapText="1"/>
    </xf>
    <xf numFmtId="176" fontId="1" fillId="3" borderId="2" xfId="0" applyNumberFormat="1" applyFont="1" applyFill="1" applyBorder="1" applyAlignment="1" applyProtection="1">
      <alignment vertical="center" shrinkToFit="1"/>
    </xf>
    <xf numFmtId="2" fontId="1" fillId="3" borderId="2" xfId="0" applyNumberFormat="1" applyFont="1" applyFill="1" applyBorder="1" applyAlignment="1" applyProtection="1">
      <alignment vertical="center" shrinkToFit="1"/>
    </xf>
    <xf numFmtId="49" fontId="1" fillId="3" borderId="2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176" fontId="3" fillId="2" borderId="2" xfId="0" applyNumberFormat="1" applyFont="1" applyFill="1" applyBorder="1" applyAlignment="1">
      <alignment vertical="center" wrapText="1"/>
    </xf>
    <xf numFmtId="49" fontId="1" fillId="3" borderId="2" xfId="0" applyNumberFormat="1" applyFont="1" applyFill="1" applyBorder="1" applyAlignment="1" applyProtection="1">
      <alignment vertical="center"/>
    </xf>
    <xf numFmtId="49" fontId="1" fillId="3" borderId="2" xfId="0" applyNumberFormat="1" applyFont="1" applyFill="1" applyBorder="1" applyAlignment="1" applyProtection="1">
      <alignment horizontal="left" vertical="center"/>
    </xf>
    <xf numFmtId="23" fontId="1" fillId="3" borderId="2" xfId="0" applyNumberFormat="1" applyFont="1" applyFill="1" applyBorder="1" applyAlignment="1" applyProtection="1">
      <alignment horizontal="left" vertical="center" wrapText="1"/>
    </xf>
    <xf numFmtId="23" fontId="1" fillId="3" borderId="2" xfId="0" applyNumberFormat="1" applyFont="1" applyFill="1" applyBorder="1" applyAlignment="1" applyProtection="1">
      <alignment horizontal="center" vertical="center" wrapText="1"/>
    </xf>
    <xf numFmtId="176" fontId="1" fillId="3" borderId="2" xfId="0" applyNumberFormat="1" applyFont="1" applyFill="1" applyBorder="1" applyAlignment="1" applyProtection="1">
      <alignment horizontal="right" vertical="center" shrinkToFit="1"/>
    </xf>
    <xf numFmtId="2" fontId="1" fillId="3" borderId="2" xfId="0" applyNumberFormat="1" applyFont="1" applyFill="1" applyBorder="1" applyAlignment="1" applyProtection="1">
      <alignment horizontal="right" vertical="center" shrinkToFit="1"/>
    </xf>
    <xf numFmtId="49" fontId="4" fillId="2" borderId="2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vertical="center" wrapText="1"/>
    </xf>
    <xf numFmtId="23" fontId="1" fillId="2" borderId="2" xfId="0" applyNumberFormat="1" applyFont="1" applyFill="1" applyBorder="1" applyAlignment="1" applyProtection="1">
      <alignment vertical="center"/>
    </xf>
    <xf numFmtId="23" fontId="1" fillId="2" borderId="2" xfId="0" applyNumberFormat="1" applyFont="1" applyFill="1" applyBorder="1" applyAlignment="1" applyProtection="1">
      <alignment vertical="center" wrapText="1"/>
    </xf>
    <xf numFmtId="2" fontId="1" fillId="2" borderId="2" xfId="0" applyNumberFormat="1" applyFont="1" applyFill="1" applyBorder="1" applyAlignment="1" applyProtection="1">
      <alignment vertical="center" shrinkToFit="1"/>
    </xf>
    <xf numFmtId="2" fontId="1" fillId="2" borderId="2" xfId="0" applyNumberFormat="1" applyFont="1" applyFill="1" applyBorder="1" applyAlignment="1" applyProtection="1">
      <alignment horizontal="center" vertical="center" shrinkToFit="1"/>
    </xf>
    <xf numFmtId="0" fontId="1" fillId="2" borderId="2" xfId="0" applyNumberFormat="1" applyFont="1" applyFill="1" applyBorder="1" applyAlignment="1" applyProtection="1">
      <alignment vertical="center" wrapText="1"/>
    </xf>
    <xf numFmtId="176" fontId="1" fillId="2" borderId="2" xfId="0" applyNumberFormat="1" applyFont="1" applyFill="1" applyBorder="1" applyAlignment="1" applyProtection="1">
      <alignment vertical="center" wrapText="1"/>
    </xf>
    <xf numFmtId="0" fontId="1" fillId="2" borderId="2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/>
    <xf numFmtId="176" fontId="5" fillId="2" borderId="0" xfId="0" applyNumberFormat="1" applyFont="1" applyFill="1" applyBorder="1" applyAlignment="1"/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6" fillId="2" borderId="1" xfId="0" applyNumberFormat="1" applyFont="1" applyFill="1" applyBorder="1" applyAlignment="1" applyProtection="1">
      <alignment horizontal="left" wrapText="1"/>
    </xf>
    <xf numFmtId="0" fontId="5" fillId="2" borderId="2" xfId="0" applyNumberFormat="1" applyFont="1" applyFill="1" applyBorder="1" applyAlignment="1" applyProtection="1">
      <alignment horizontal="left" wrapText="1"/>
    </xf>
    <xf numFmtId="0" fontId="5" fillId="2" borderId="2" xfId="0" applyNumberFormat="1" applyFont="1" applyFill="1" applyBorder="1" applyAlignment="1" applyProtection="1">
      <alignment wrapText="1"/>
    </xf>
    <xf numFmtId="176" fontId="5" fillId="2" borderId="2" xfId="0" applyNumberFormat="1" applyFont="1" applyFill="1" applyBorder="1" applyAlignment="1" applyProtection="1">
      <alignment wrapText="1"/>
    </xf>
    <xf numFmtId="0" fontId="5" fillId="2" borderId="2" xfId="0" applyNumberFormat="1" applyFont="1" applyFill="1" applyBorder="1" applyAlignment="1" applyProtection="1">
      <alignment horizontal="right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176" fontId="5" fillId="3" borderId="2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176" fontId="5" fillId="3" borderId="2" xfId="0" applyNumberFormat="1" applyFont="1" applyFill="1" applyBorder="1" applyAlignment="1" applyProtection="1">
      <alignment horizontal="center" vertical="center" wrapText="1"/>
    </xf>
    <xf numFmtId="49" fontId="5" fillId="3" borderId="2" xfId="0" applyNumberFormat="1" applyFont="1" applyFill="1" applyBorder="1" applyAlignment="1" applyProtection="1">
      <alignment horizontal="center" vertical="center"/>
    </xf>
    <xf numFmtId="23" fontId="5" fillId="3" borderId="2" xfId="0" applyNumberFormat="1" applyFont="1" applyFill="1" applyBorder="1" applyAlignment="1" applyProtection="1">
      <alignment horizontal="left" vertical="center"/>
    </xf>
    <xf numFmtId="23" fontId="5" fillId="3" borderId="2" xfId="0" applyNumberFormat="1" applyFont="1" applyFill="1" applyBorder="1" applyAlignment="1" applyProtection="1">
      <alignment horizontal="left" vertical="center" wrapText="1"/>
    </xf>
    <xf numFmtId="23" fontId="5" fillId="3" borderId="2" xfId="0" applyNumberFormat="1" applyFont="1" applyFill="1" applyBorder="1" applyAlignment="1" applyProtection="1">
      <alignment horizontal="center" vertical="center" wrapText="1"/>
    </xf>
    <xf numFmtId="176" fontId="5" fillId="3" borderId="2" xfId="0" applyNumberFormat="1" applyFont="1" applyFill="1" applyBorder="1" applyAlignment="1" applyProtection="1">
      <alignment horizontal="right" vertical="center" shrinkToFit="1"/>
    </xf>
    <xf numFmtId="2" fontId="5" fillId="3" borderId="2" xfId="0" applyNumberFormat="1" applyFont="1" applyFill="1" applyBorder="1" applyAlignment="1" applyProtection="1">
      <alignment horizontal="right" vertical="center" shrinkToFit="1"/>
    </xf>
    <xf numFmtId="49" fontId="7" fillId="2" borderId="2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vertical="center" wrapText="1"/>
    </xf>
    <xf numFmtId="49" fontId="8" fillId="3" borderId="2" xfId="0" applyNumberFormat="1" applyFont="1" applyFill="1" applyBorder="1" applyAlignment="1" applyProtection="1">
      <alignment horizontal="left" vertical="center"/>
    </xf>
    <xf numFmtId="23" fontId="8" fillId="3" borderId="2" xfId="0" applyNumberFormat="1" applyFont="1" applyFill="1" applyBorder="1" applyAlignment="1" applyProtection="1">
      <alignment horizontal="left" vertical="center" wrapText="1"/>
    </xf>
    <xf numFmtId="23" fontId="8" fillId="3" borderId="2" xfId="0" applyNumberFormat="1" applyFont="1" applyFill="1" applyBorder="1" applyAlignment="1" applyProtection="1">
      <alignment horizontal="center" vertical="center" wrapText="1"/>
    </xf>
    <xf numFmtId="176" fontId="8" fillId="3" borderId="2" xfId="0" applyNumberFormat="1" applyFont="1" applyFill="1" applyBorder="1" applyAlignment="1" applyProtection="1">
      <alignment horizontal="right" vertical="center" shrinkToFit="1"/>
    </xf>
    <xf numFmtId="2" fontId="8" fillId="3" borderId="2" xfId="0" applyNumberFormat="1" applyFont="1" applyFill="1" applyBorder="1" applyAlignment="1" applyProtection="1">
      <alignment horizontal="right" vertical="center" shrinkToFit="1"/>
    </xf>
    <xf numFmtId="0" fontId="5" fillId="3" borderId="2" xfId="0" applyNumberFormat="1" applyFont="1" applyFill="1" applyBorder="1" applyAlignment="1" applyProtection="1">
      <alignment horizontal="left" vertical="center"/>
    </xf>
    <xf numFmtId="2" fontId="5" fillId="2" borderId="2" xfId="0" applyNumberFormat="1" applyFont="1" applyFill="1" applyBorder="1" applyAlignment="1" applyProtection="1">
      <alignment horizontal="center" vertical="center" shrinkToFit="1"/>
    </xf>
    <xf numFmtId="0" fontId="5" fillId="2" borderId="2" xfId="0" applyNumberFormat="1" applyFont="1" applyFill="1" applyBorder="1" applyAlignment="1" applyProtection="1">
      <alignment horizontal="center" vertical="center"/>
    </xf>
    <xf numFmtId="176" fontId="5" fillId="2" borderId="2" xfId="0" applyNumberFormat="1" applyFont="1" applyFill="1" applyBorder="1" applyAlignment="1" applyProtection="1">
      <alignment horizontal="center" vertical="center"/>
    </xf>
    <xf numFmtId="176" fontId="5" fillId="2" borderId="2" xfId="0" applyNumberFormat="1" applyFont="1" applyFill="1" applyBorder="1" applyAlignment="1" applyProtection="1">
      <alignment horizontal="right" vertical="center" shrinkToFit="1"/>
    </xf>
    <xf numFmtId="2" fontId="5" fillId="2" borderId="2" xfId="0" applyNumberFormat="1" applyFont="1" applyFill="1" applyBorder="1" applyAlignment="1" applyProtection="1">
      <alignment horizontal="right" vertical="center" shrinkToFit="1"/>
    </xf>
    <xf numFmtId="0" fontId="5" fillId="2" borderId="2" xfId="0" applyNumberFormat="1" applyFont="1" applyFill="1" applyBorder="1" applyAlignment="1" applyProtection="1">
      <alignment vertical="center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vertical="center"/>
    </xf>
    <xf numFmtId="0" fontId="6" fillId="2" borderId="0" xfId="0" applyNumberFormat="1" applyFont="1" applyFill="1" applyBorder="1" applyAlignment="1" applyProtection="1">
      <alignment wrapText="1"/>
    </xf>
    <xf numFmtId="0" fontId="5" fillId="2" borderId="4" xfId="0" applyNumberFormat="1" applyFont="1" applyFill="1" applyBorder="1" applyAlignment="1" applyProtection="1">
      <alignment horizontal="left" wrapText="1"/>
    </xf>
    <xf numFmtId="0" fontId="5" fillId="2" borderId="4" xfId="0" applyNumberFormat="1" applyFont="1" applyFill="1" applyBorder="1" applyAlignment="1" applyProtection="1">
      <alignment wrapText="1"/>
    </xf>
    <xf numFmtId="0" fontId="5" fillId="2" borderId="4" xfId="0" applyNumberFormat="1" applyFont="1" applyFill="1" applyBorder="1" applyAlignment="1" applyProtection="1">
      <alignment horizontal="right" wrapText="1"/>
    </xf>
    <xf numFmtId="177" fontId="5" fillId="3" borderId="2" xfId="0" applyNumberFormat="1" applyFont="1" applyFill="1" applyBorder="1" applyAlignment="1" applyProtection="1">
      <alignment horizontal="right" vertical="center" shrinkToFit="1"/>
    </xf>
    <xf numFmtId="23" fontId="5" fillId="2" borderId="2" xfId="0" applyNumberFormat="1" applyFont="1" applyFill="1" applyBorder="1" applyAlignment="1" applyProtection="1">
      <alignment horizontal="left" vertical="center"/>
    </xf>
    <xf numFmtId="23" fontId="5" fillId="2" borderId="2" xfId="0" applyNumberFormat="1" applyFont="1" applyFill="1" applyBorder="1" applyAlignment="1" applyProtection="1">
      <alignment horizontal="left" vertical="center" wrapText="1"/>
    </xf>
    <xf numFmtId="23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49" fontId="5" fillId="2" borderId="2" xfId="0" applyNumberFormat="1" applyFont="1" applyFill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right" vertical="center" shrinkToFit="1"/>
    </xf>
    <xf numFmtId="7" fontId="0" fillId="0" borderId="0" xfId="0" applyNumberForma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7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7" fontId="12" fillId="5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0" fillId="6" borderId="2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 wrapText="1"/>
    </xf>
    <xf numFmtId="7" fontId="0" fillId="6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7" fontId="0" fillId="2" borderId="2" xfId="0" applyNumberFormat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7" fontId="0" fillId="5" borderId="2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7" fontId="0" fillId="0" borderId="2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7" fontId="12" fillId="0" borderId="2" xfId="0" applyNumberFormat="1" applyFont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2" xfId="0" applyFont="1" applyFill="1" applyBorder="1">
      <alignment vertical="center"/>
    </xf>
    <xf numFmtId="9" fontId="10" fillId="6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left" vertical="center" wrapText="1"/>
    </xf>
    <xf numFmtId="0" fontId="12" fillId="0" borderId="2" xfId="0" applyFont="1" applyBorder="1">
      <alignment vertical="center"/>
    </xf>
    <xf numFmtId="0" fontId="5" fillId="3" borderId="2" xfId="0" applyNumberFormat="1" applyFont="1" applyFill="1" applyBorder="1" applyAlignment="1" applyProtection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selection activeCell="B12" sqref="B12"/>
    </sheetView>
  </sheetViews>
  <sheetFormatPr defaultColWidth="9" defaultRowHeight="13.5" outlineLevelCol="3"/>
  <cols>
    <col min="1" max="1" width="11.75" customWidth="1"/>
    <col min="2" max="2" width="33" customWidth="1"/>
    <col min="3" max="3" width="26.125" style="92" customWidth="1"/>
    <col min="4" max="4" width="32.125" customWidth="1"/>
    <col min="5" max="5" width="11.5"/>
  </cols>
  <sheetData>
    <row r="1" ht="36.75" customHeight="1" spans="1:4">
      <c r="A1" s="93" t="s">
        <v>0</v>
      </c>
      <c r="B1" s="93"/>
      <c r="C1" s="93"/>
      <c r="D1" s="93"/>
    </row>
    <row r="2" ht="21.75" customHeight="1" spans="1:4">
      <c r="A2" s="94" t="s">
        <v>1</v>
      </c>
      <c r="B2" s="94"/>
      <c r="C2" s="94"/>
      <c r="D2" s="94"/>
    </row>
    <row r="3" ht="39" customHeight="1" spans="1:4">
      <c r="A3" s="95" t="s">
        <v>2</v>
      </c>
      <c r="B3" s="95" t="s">
        <v>3</v>
      </c>
      <c r="C3" s="96" t="s">
        <v>4</v>
      </c>
      <c r="D3" s="97" t="s">
        <v>5</v>
      </c>
    </row>
    <row r="4" ht="39" customHeight="1" spans="1:4">
      <c r="A4" s="98" t="s">
        <v>6</v>
      </c>
      <c r="B4" s="99" t="s">
        <v>7</v>
      </c>
      <c r="C4" s="99"/>
      <c r="D4" s="99"/>
    </row>
    <row r="5" ht="36" customHeight="1" spans="1:4">
      <c r="A5" s="100" t="s">
        <v>8</v>
      </c>
      <c r="B5" s="101" t="s">
        <v>9</v>
      </c>
      <c r="C5" s="102">
        <f>C6+C9</f>
        <v>765606.34975</v>
      </c>
      <c r="D5" s="103" t="s">
        <v>10</v>
      </c>
    </row>
    <row r="6" ht="24.95" customHeight="1" spans="1:4">
      <c r="A6" s="104">
        <v>1.1</v>
      </c>
      <c r="B6" s="105" t="s">
        <v>11</v>
      </c>
      <c r="C6" s="106">
        <f>SUM(C7:C8)</f>
        <v>92359.5613</v>
      </c>
      <c r="D6" s="103"/>
    </row>
    <row r="7" ht="27" customHeight="1" spans="1:4">
      <c r="A7" s="107" t="s">
        <v>12</v>
      </c>
      <c r="B7" s="108" t="s">
        <v>13</v>
      </c>
      <c r="C7" s="109">
        <f>'公司本部-城市花园1'!H52+'公司本部-城市花园2'!H42</f>
        <v>57384.4013</v>
      </c>
      <c r="D7" s="103"/>
    </row>
    <row r="8" ht="33" customHeight="1" spans="1:4">
      <c r="A8" s="107" t="s">
        <v>14</v>
      </c>
      <c r="B8" s="107" t="s">
        <v>15</v>
      </c>
      <c r="C8" s="109">
        <f>'公司本部-城市花园1'!H83+'公司本部-城市花园2'!H76</f>
        <v>34975.16</v>
      </c>
      <c r="D8" s="103"/>
    </row>
    <row r="9" ht="27.95" customHeight="1" spans="1:4">
      <c r="A9" s="104">
        <v>1.2</v>
      </c>
      <c r="B9" s="104" t="s">
        <v>16</v>
      </c>
      <c r="C9" s="106">
        <f>SUM(C10:C11)</f>
        <v>673246.78845</v>
      </c>
      <c r="D9" s="103"/>
    </row>
    <row r="10" ht="27" customHeight="1" spans="1:4">
      <c r="A10" s="107" t="s">
        <v>17</v>
      </c>
      <c r="B10" s="107" t="s">
        <v>13</v>
      </c>
      <c r="C10" s="109">
        <f>'景园公寓 '!H108</f>
        <v>487043.83025</v>
      </c>
      <c r="D10" s="103"/>
    </row>
    <row r="11" ht="27" customHeight="1" spans="1:4">
      <c r="A11" s="107" t="s">
        <v>18</v>
      </c>
      <c r="B11" s="107" t="s">
        <v>15</v>
      </c>
      <c r="C11" s="109">
        <f>'景园公寓 '!H180</f>
        <v>186202.9582</v>
      </c>
      <c r="D11" s="103"/>
    </row>
    <row r="12" ht="33" customHeight="1" spans="1:4">
      <c r="A12" s="100" t="s">
        <v>19</v>
      </c>
      <c r="B12" s="110" t="s">
        <v>20</v>
      </c>
      <c r="C12" s="111">
        <f>木古货站!H151</f>
        <v>639804.166639999</v>
      </c>
      <c r="D12" s="112" t="s">
        <v>21</v>
      </c>
    </row>
    <row r="13" ht="26.1" customHeight="1" spans="1:4">
      <c r="A13" s="113" t="s">
        <v>22</v>
      </c>
      <c r="B13" s="114" t="s">
        <v>13</v>
      </c>
      <c r="C13" s="115">
        <f>木古货站!H103</f>
        <v>588212.22364</v>
      </c>
      <c r="D13" s="116"/>
    </row>
    <row r="14" ht="26.1" customHeight="1" spans="1:4">
      <c r="A14" s="113" t="s">
        <v>23</v>
      </c>
      <c r="B14" s="114" t="s">
        <v>15</v>
      </c>
      <c r="C14" s="115">
        <f>木古货站!H150</f>
        <v>51591.943</v>
      </c>
      <c r="D14" s="117"/>
    </row>
    <row r="15" ht="32.1" customHeight="1" spans="1:4">
      <c r="A15" s="118" t="s">
        <v>24</v>
      </c>
      <c r="B15" s="119" t="s">
        <v>25</v>
      </c>
      <c r="C15" s="120"/>
      <c r="D15" s="121"/>
    </row>
    <row r="16" ht="32.1" customHeight="1" spans="1:4">
      <c r="A16" s="122">
        <v>2.1</v>
      </c>
      <c r="B16" s="122" t="s">
        <v>26</v>
      </c>
      <c r="C16" s="123">
        <f>(C6+C9)*5%</f>
        <v>38280.3174875</v>
      </c>
      <c r="D16" s="103" t="s">
        <v>27</v>
      </c>
    </row>
    <row r="17" ht="32.1" customHeight="1" spans="1:4">
      <c r="A17" s="122">
        <v>2.2</v>
      </c>
      <c r="B17" s="122" t="s">
        <v>28</v>
      </c>
      <c r="C17" s="123">
        <f>C12*5%</f>
        <v>31990.208332</v>
      </c>
      <c r="D17" s="103" t="s">
        <v>27</v>
      </c>
    </row>
    <row r="18" ht="27.75" customHeight="1" spans="1:4">
      <c r="A18" s="118" t="s">
        <v>29</v>
      </c>
      <c r="B18" s="119" t="s">
        <v>30</v>
      </c>
      <c r="C18" s="120"/>
      <c r="D18" s="121"/>
    </row>
    <row r="19" ht="27.75" customHeight="1" spans="1:4">
      <c r="A19" s="124">
        <v>3.1</v>
      </c>
      <c r="B19" s="125" t="s">
        <v>31</v>
      </c>
      <c r="C19" s="126">
        <v>0.1</v>
      </c>
      <c r="D19" s="127" t="s">
        <v>32</v>
      </c>
    </row>
    <row r="20" ht="34.5" customHeight="1" spans="1:4">
      <c r="A20" s="122">
        <v>3.2</v>
      </c>
      <c r="B20" s="128" t="s">
        <v>33</v>
      </c>
      <c r="C20" s="123">
        <f>(C5+C16)*(1-10%)</f>
        <v>723498.00051375</v>
      </c>
      <c r="D20" s="128"/>
    </row>
    <row r="21" ht="34.5" customHeight="1" spans="1:4">
      <c r="A21" s="122">
        <v>3.3</v>
      </c>
      <c r="B21" s="128" t="s">
        <v>34</v>
      </c>
      <c r="C21" s="123">
        <f>(C12+C17)*(1-10%)</f>
        <v>604614.937474799</v>
      </c>
      <c r="D21" s="128"/>
    </row>
    <row r="22" ht="40" customHeight="1" spans="1:4">
      <c r="A22" s="118" t="s">
        <v>35</v>
      </c>
      <c r="B22" s="119" t="s">
        <v>36</v>
      </c>
      <c r="C22" s="120"/>
      <c r="D22" s="121"/>
    </row>
    <row r="23" ht="33" customHeight="1" spans="1:4">
      <c r="A23" s="122">
        <v>4.1</v>
      </c>
      <c r="B23" s="128" t="s">
        <v>37</v>
      </c>
      <c r="C23" s="123">
        <v>803886.67</v>
      </c>
      <c r="D23" s="128"/>
    </row>
    <row r="24" ht="36" customHeight="1" spans="1:4">
      <c r="A24" s="122">
        <v>4.2</v>
      </c>
      <c r="B24" s="128" t="s">
        <v>38</v>
      </c>
      <c r="C24" s="123">
        <v>671794.38</v>
      </c>
      <c r="D24" s="128"/>
    </row>
  </sheetData>
  <mergeCells count="8">
    <mergeCell ref="A1:D1"/>
    <mergeCell ref="A2:D2"/>
    <mergeCell ref="B4:D4"/>
    <mergeCell ref="B15:D15"/>
    <mergeCell ref="B18:D18"/>
    <mergeCell ref="B22:D22"/>
    <mergeCell ref="D5:D11"/>
    <mergeCell ref="D12:D14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4"/>
  <sheetViews>
    <sheetView showGridLines="0" workbookViewId="0">
      <pane ySplit="5" topLeftCell="A6" activePane="bottomLeft" state="frozen"/>
      <selection/>
      <selection pane="bottomLeft" activeCell="G6" sqref="G6"/>
    </sheetView>
  </sheetViews>
  <sheetFormatPr defaultColWidth="10" defaultRowHeight="12"/>
  <cols>
    <col min="1" max="1" width="4.25" style="42" customWidth="1"/>
    <col min="2" max="2" width="12.25" style="42" customWidth="1"/>
    <col min="3" max="3" width="11.125" style="42"/>
    <col min="4" max="4" width="14.25" style="42" customWidth="1"/>
    <col min="5" max="5" width="5.375" style="42"/>
    <col min="6" max="6" width="6.625" style="42"/>
    <col min="7" max="7" width="8.375" style="42"/>
    <col min="8" max="8" width="10.375" style="42"/>
    <col min="9" max="9" width="7.875" style="42"/>
    <col min="10" max="11" width="11.125" style="42"/>
    <col min="12" max="16384" width="10" style="42"/>
  </cols>
  <sheetData>
    <row r="1" ht="43.5" customHeight="1" spans="1:9">
      <c r="A1" s="44" t="s">
        <v>39</v>
      </c>
      <c r="B1" s="45"/>
      <c r="C1" s="45"/>
      <c r="D1" s="45"/>
      <c r="E1" s="45"/>
      <c r="F1" s="45"/>
      <c r="G1" s="45"/>
      <c r="H1" s="45"/>
      <c r="I1" s="45"/>
    </row>
    <row r="2" ht="14.25" customHeight="1" spans="1:9">
      <c r="A2" s="89" t="s">
        <v>40</v>
      </c>
      <c r="B2" s="89"/>
      <c r="C2" s="89"/>
      <c r="D2" s="89"/>
      <c r="E2" s="89"/>
      <c r="F2" s="89"/>
      <c r="G2" s="89"/>
      <c r="H2" s="89"/>
      <c r="I2" s="89"/>
    </row>
    <row r="3" ht="18.6" customHeight="1" spans="1:9">
      <c r="A3" s="48" t="s">
        <v>41</v>
      </c>
      <c r="B3" s="49"/>
      <c r="C3" s="49"/>
      <c r="D3" s="49"/>
      <c r="E3" s="49"/>
      <c r="F3" s="49"/>
      <c r="G3" s="51" t="s">
        <v>42</v>
      </c>
      <c r="H3" s="49"/>
      <c r="I3" s="49"/>
    </row>
    <row r="4" ht="18.6" customHeight="1" spans="1:9">
      <c r="A4" s="88" t="s">
        <v>2</v>
      </c>
      <c r="B4" s="88" t="s">
        <v>43</v>
      </c>
      <c r="C4" s="88" t="s">
        <v>44</v>
      </c>
      <c r="D4" s="88" t="s">
        <v>45</v>
      </c>
      <c r="E4" s="88" t="s">
        <v>46</v>
      </c>
      <c r="F4" s="73" t="s">
        <v>47</v>
      </c>
      <c r="G4" s="73" t="s">
        <v>48</v>
      </c>
      <c r="H4" s="73"/>
      <c r="I4" s="73"/>
    </row>
    <row r="5" ht="33.4" customHeight="1" spans="1:9">
      <c r="A5" s="88"/>
      <c r="B5" s="88"/>
      <c r="C5" s="88"/>
      <c r="D5" s="88"/>
      <c r="E5" s="88"/>
      <c r="F5" s="73"/>
      <c r="G5" s="88" t="s">
        <v>49</v>
      </c>
      <c r="H5" s="88" t="s">
        <v>50</v>
      </c>
      <c r="I5" s="88" t="s">
        <v>51</v>
      </c>
    </row>
    <row r="6" ht="18.6" customHeight="1" spans="1:9">
      <c r="A6" s="90" t="s">
        <v>52</v>
      </c>
      <c r="B6" s="85"/>
      <c r="C6" s="86" t="s">
        <v>13</v>
      </c>
      <c r="D6" s="86"/>
      <c r="E6" s="87"/>
      <c r="F6" s="91"/>
      <c r="G6" s="76"/>
      <c r="H6" s="76"/>
      <c r="I6" s="76"/>
    </row>
    <row r="7" ht="18.6" customHeight="1" spans="1:9">
      <c r="A7" s="90" t="s">
        <v>53</v>
      </c>
      <c r="B7" s="85"/>
      <c r="C7" s="86" t="s">
        <v>54</v>
      </c>
      <c r="D7" s="86"/>
      <c r="E7" s="87"/>
      <c r="F7" s="91"/>
      <c r="G7" s="76"/>
      <c r="H7" s="76"/>
      <c r="I7" s="76"/>
    </row>
    <row r="8" ht="47.1" customHeight="1" spans="1:9">
      <c r="A8" s="90" t="s">
        <v>55</v>
      </c>
      <c r="B8" s="62" t="s">
        <v>56</v>
      </c>
      <c r="C8" s="63" t="s">
        <v>57</v>
      </c>
      <c r="D8" s="63" t="s">
        <v>58</v>
      </c>
      <c r="E8" s="64" t="s">
        <v>59</v>
      </c>
      <c r="F8" s="63">
        <v>1.89</v>
      </c>
      <c r="G8" s="63">
        <v>19.8</v>
      </c>
      <c r="H8" s="63">
        <f>F8*G8</f>
        <v>37.422</v>
      </c>
      <c r="I8" s="76"/>
    </row>
    <row r="9" ht="67.7" customHeight="1" spans="1:9">
      <c r="A9" s="90" t="s">
        <v>60</v>
      </c>
      <c r="B9" s="62" t="s">
        <v>61</v>
      </c>
      <c r="C9" s="63" t="s">
        <v>62</v>
      </c>
      <c r="D9" s="63" t="s">
        <v>63</v>
      </c>
      <c r="E9" s="64" t="s">
        <v>59</v>
      </c>
      <c r="F9" s="63">
        <f>20.8+3</f>
        <v>23.8</v>
      </c>
      <c r="G9" s="63">
        <v>13.32</v>
      </c>
      <c r="H9" s="63">
        <f t="shared" ref="H9:H12" si="0">F9*G9</f>
        <v>317.016</v>
      </c>
      <c r="I9" s="76"/>
    </row>
    <row r="10" ht="42" customHeight="1" spans="1:9">
      <c r="A10" s="90" t="s">
        <v>64</v>
      </c>
      <c r="B10" s="62" t="s">
        <v>65</v>
      </c>
      <c r="C10" s="63" t="s">
        <v>66</v>
      </c>
      <c r="D10" s="63" t="s">
        <v>67</v>
      </c>
      <c r="E10" s="64" t="s">
        <v>68</v>
      </c>
      <c r="F10" s="63">
        <v>4</v>
      </c>
      <c r="G10" s="63">
        <v>13.49</v>
      </c>
      <c r="H10" s="63">
        <f t="shared" si="0"/>
        <v>53.96</v>
      </c>
      <c r="I10" s="76"/>
    </row>
    <row r="11" ht="42" customHeight="1" spans="1:9">
      <c r="A11" s="90" t="s">
        <v>69</v>
      </c>
      <c r="B11" s="62" t="s">
        <v>70</v>
      </c>
      <c r="C11" s="63" t="s">
        <v>71</v>
      </c>
      <c r="D11" s="63" t="s">
        <v>72</v>
      </c>
      <c r="E11" s="64" t="s">
        <v>59</v>
      </c>
      <c r="F11" s="65">
        <v>1</v>
      </c>
      <c r="G11" s="63">
        <v>6.99</v>
      </c>
      <c r="H11" s="63">
        <f t="shared" si="0"/>
        <v>6.99</v>
      </c>
      <c r="I11" s="76"/>
    </row>
    <row r="12" ht="42" customHeight="1" spans="1:9">
      <c r="A12" s="90" t="s">
        <v>73</v>
      </c>
      <c r="B12" s="62" t="s">
        <v>74</v>
      </c>
      <c r="C12" s="63" t="s">
        <v>75</v>
      </c>
      <c r="D12" s="63" t="s">
        <v>76</v>
      </c>
      <c r="E12" s="64" t="s">
        <v>59</v>
      </c>
      <c r="F12" s="65">
        <v>1</v>
      </c>
      <c r="G12" s="63">
        <v>33.59</v>
      </c>
      <c r="H12" s="63">
        <f t="shared" si="0"/>
        <v>33.59</v>
      </c>
      <c r="I12" s="76"/>
    </row>
    <row r="13" ht="55.7" customHeight="1" spans="1:9">
      <c r="A13" s="90" t="s">
        <v>77</v>
      </c>
      <c r="B13" s="62" t="s">
        <v>78</v>
      </c>
      <c r="C13" s="63" t="s">
        <v>79</v>
      </c>
      <c r="D13" s="63" t="s">
        <v>80</v>
      </c>
      <c r="E13" s="64" t="s">
        <v>59</v>
      </c>
      <c r="F13" s="63">
        <f>55+90</f>
        <v>145</v>
      </c>
      <c r="G13" s="63">
        <v>7.41</v>
      </c>
      <c r="H13" s="63">
        <f t="shared" ref="H13:H22" si="1">F13*G13</f>
        <v>1074.45</v>
      </c>
      <c r="I13" s="76"/>
    </row>
    <row r="14" ht="74.1" customHeight="1" spans="1:9">
      <c r="A14" s="90" t="s">
        <v>81</v>
      </c>
      <c r="B14" s="62" t="s">
        <v>82</v>
      </c>
      <c r="C14" s="63" t="s">
        <v>83</v>
      </c>
      <c r="D14" s="63" t="s">
        <v>84</v>
      </c>
      <c r="E14" s="64" t="s">
        <v>85</v>
      </c>
      <c r="F14" s="65">
        <v>1</v>
      </c>
      <c r="G14" s="63">
        <v>16.58</v>
      </c>
      <c r="H14" s="63">
        <f t="shared" si="1"/>
        <v>16.58</v>
      </c>
      <c r="I14" s="76"/>
    </row>
    <row r="15" ht="74.1" customHeight="1" spans="1:9">
      <c r="A15" s="90" t="s">
        <v>86</v>
      </c>
      <c r="B15" s="62" t="s">
        <v>87</v>
      </c>
      <c r="C15" s="63" t="s">
        <v>88</v>
      </c>
      <c r="D15" s="63" t="s">
        <v>89</v>
      </c>
      <c r="E15" s="64" t="s">
        <v>68</v>
      </c>
      <c r="F15" s="65">
        <v>1</v>
      </c>
      <c r="G15" s="63">
        <v>24.8</v>
      </c>
      <c r="H15" s="63">
        <f t="shared" si="1"/>
        <v>24.8</v>
      </c>
      <c r="I15" s="76"/>
    </row>
    <row r="16" ht="74.1" customHeight="1" spans="1:9">
      <c r="A16" s="90" t="s">
        <v>90</v>
      </c>
      <c r="B16" s="62" t="s">
        <v>91</v>
      </c>
      <c r="C16" s="63" t="s">
        <v>92</v>
      </c>
      <c r="D16" s="63" t="s">
        <v>93</v>
      </c>
      <c r="E16" s="64" t="s">
        <v>68</v>
      </c>
      <c r="F16" s="65">
        <v>1</v>
      </c>
      <c r="G16" s="63">
        <v>25.22</v>
      </c>
      <c r="H16" s="63">
        <f t="shared" si="1"/>
        <v>25.22</v>
      </c>
      <c r="I16" s="76"/>
    </row>
    <row r="17" ht="74.1" customHeight="1" spans="1:9">
      <c r="A17" s="90" t="s">
        <v>94</v>
      </c>
      <c r="B17" s="62" t="s">
        <v>95</v>
      </c>
      <c r="C17" s="63" t="s">
        <v>96</v>
      </c>
      <c r="D17" s="63" t="s">
        <v>97</v>
      </c>
      <c r="E17" s="64" t="s">
        <v>68</v>
      </c>
      <c r="F17" s="65">
        <v>1</v>
      </c>
      <c r="G17" s="63">
        <v>17.68</v>
      </c>
      <c r="H17" s="63">
        <f t="shared" si="1"/>
        <v>17.68</v>
      </c>
      <c r="I17" s="76"/>
    </row>
    <row r="18" ht="74.1" customHeight="1" spans="1:9">
      <c r="A18" s="90" t="s">
        <v>98</v>
      </c>
      <c r="B18" s="62" t="s">
        <v>99</v>
      </c>
      <c r="C18" s="63" t="s">
        <v>100</v>
      </c>
      <c r="D18" s="63" t="s">
        <v>101</v>
      </c>
      <c r="E18" s="64" t="s">
        <v>85</v>
      </c>
      <c r="F18" s="65">
        <v>1</v>
      </c>
      <c r="G18" s="63">
        <v>8.38</v>
      </c>
      <c r="H18" s="63">
        <f t="shared" si="1"/>
        <v>8.38</v>
      </c>
      <c r="I18" s="76"/>
    </row>
    <row r="19" ht="55.7" customHeight="1" spans="1:9">
      <c r="A19" s="90" t="s">
        <v>102</v>
      </c>
      <c r="B19" s="62" t="s">
        <v>99</v>
      </c>
      <c r="C19" s="63" t="s">
        <v>100</v>
      </c>
      <c r="D19" s="63" t="s">
        <v>103</v>
      </c>
      <c r="E19" s="64" t="s">
        <v>85</v>
      </c>
      <c r="F19" s="65">
        <v>1</v>
      </c>
      <c r="G19" s="63">
        <v>3.81</v>
      </c>
      <c r="H19" s="63">
        <f t="shared" si="1"/>
        <v>3.81</v>
      </c>
      <c r="I19" s="76"/>
    </row>
    <row r="20" ht="55.7" customHeight="1" spans="1:9">
      <c r="A20" s="90" t="s">
        <v>104</v>
      </c>
      <c r="B20" s="62" t="s">
        <v>105</v>
      </c>
      <c r="C20" s="63" t="s">
        <v>106</v>
      </c>
      <c r="D20" s="63" t="s">
        <v>107</v>
      </c>
      <c r="E20" s="64" t="s">
        <v>108</v>
      </c>
      <c r="F20" s="65">
        <v>1</v>
      </c>
      <c r="G20" s="63">
        <v>7.76</v>
      </c>
      <c r="H20" s="63">
        <f t="shared" si="1"/>
        <v>7.76</v>
      </c>
      <c r="I20" s="76"/>
    </row>
    <row r="21" ht="55.7" customHeight="1" spans="1:9">
      <c r="A21" s="90" t="s">
        <v>109</v>
      </c>
      <c r="B21" s="62" t="s">
        <v>110</v>
      </c>
      <c r="C21" s="63" t="s">
        <v>111</v>
      </c>
      <c r="D21" s="63" t="s">
        <v>112</v>
      </c>
      <c r="E21" s="64" t="s">
        <v>68</v>
      </c>
      <c r="F21" s="65">
        <v>1</v>
      </c>
      <c r="G21" s="63">
        <v>5.49</v>
      </c>
      <c r="H21" s="63">
        <f t="shared" si="1"/>
        <v>5.49</v>
      </c>
      <c r="I21" s="61"/>
    </row>
    <row r="22" ht="79.5" customHeight="1" spans="1:9">
      <c r="A22" s="90" t="s">
        <v>113</v>
      </c>
      <c r="B22" s="62" t="s">
        <v>114</v>
      </c>
      <c r="C22" s="63" t="s">
        <v>115</v>
      </c>
      <c r="D22" s="63" t="s">
        <v>116</v>
      </c>
      <c r="E22" s="64" t="s">
        <v>117</v>
      </c>
      <c r="F22" s="63">
        <f>4.19+12.03</f>
        <v>16.22</v>
      </c>
      <c r="G22" s="63">
        <v>152.73</v>
      </c>
      <c r="H22" s="63">
        <f t="shared" si="1"/>
        <v>2477.2806</v>
      </c>
      <c r="I22" s="76"/>
    </row>
    <row r="23" ht="18.6" customHeight="1" spans="1:9">
      <c r="A23" s="90" t="s">
        <v>118</v>
      </c>
      <c r="B23" s="85"/>
      <c r="C23" s="86" t="s">
        <v>119</v>
      </c>
      <c r="D23" s="86"/>
      <c r="E23" s="87"/>
      <c r="F23" s="76"/>
      <c r="G23" s="76"/>
      <c r="H23" s="76"/>
      <c r="I23" s="76"/>
    </row>
    <row r="24" ht="115.15" customHeight="1" spans="1:9">
      <c r="A24" s="90" t="s">
        <v>120</v>
      </c>
      <c r="B24" s="62" t="s">
        <v>121</v>
      </c>
      <c r="C24" s="63" t="s">
        <v>122</v>
      </c>
      <c r="D24" s="63" t="s">
        <v>123</v>
      </c>
      <c r="E24" s="64" t="s">
        <v>59</v>
      </c>
      <c r="F24" s="63">
        <v>1.89</v>
      </c>
      <c r="G24" s="63">
        <v>19.21</v>
      </c>
      <c r="H24" s="63">
        <f>F24*G24</f>
        <v>36.3069</v>
      </c>
      <c r="I24" s="76"/>
    </row>
    <row r="25" ht="43.9" customHeight="1" spans="1:9">
      <c r="A25" s="90" t="s">
        <v>124</v>
      </c>
      <c r="B25" s="62" t="s">
        <v>125</v>
      </c>
      <c r="C25" s="63" t="s">
        <v>126</v>
      </c>
      <c r="D25" s="63" t="s">
        <v>127</v>
      </c>
      <c r="E25" s="64" t="s">
        <v>59</v>
      </c>
      <c r="F25" s="63">
        <v>1.89</v>
      </c>
      <c r="G25" s="63">
        <v>569.93</v>
      </c>
      <c r="H25" s="63">
        <f>F25*G25</f>
        <v>1077.1677</v>
      </c>
      <c r="I25" s="76"/>
    </row>
    <row r="26" ht="79.5" customHeight="1" spans="1:9">
      <c r="A26" s="90" t="s">
        <v>128</v>
      </c>
      <c r="B26" s="62" t="s">
        <v>129</v>
      </c>
      <c r="C26" s="63" t="s">
        <v>130</v>
      </c>
      <c r="D26" s="63" t="s">
        <v>131</v>
      </c>
      <c r="E26" s="64" t="s">
        <v>59</v>
      </c>
      <c r="F26" s="63">
        <v>1.89</v>
      </c>
      <c r="G26" s="63">
        <v>165.83</v>
      </c>
      <c r="H26" s="63">
        <f t="shared" ref="H26:H34" si="2">F26*G26</f>
        <v>313.4187</v>
      </c>
      <c r="I26" s="76"/>
    </row>
    <row r="27" ht="55.7" customHeight="1" spans="1:9">
      <c r="A27" s="90" t="s">
        <v>132</v>
      </c>
      <c r="B27" s="62" t="s">
        <v>133</v>
      </c>
      <c r="C27" s="63" t="s">
        <v>134</v>
      </c>
      <c r="D27" s="63" t="s">
        <v>135</v>
      </c>
      <c r="E27" s="64" t="s">
        <v>59</v>
      </c>
      <c r="F27" s="63">
        <v>5.2</v>
      </c>
      <c r="G27" s="63">
        <v>79.38</v>
      </c>
      <c r="H27" s="63">
        <f t="shared" si="2"/>
        <v>412.776</v>
      </c>
      <c r="I27" s="76"/>
    </row>
    <row r="28" ht="55.7" customHeight="1" spans="1:9">
      <c r="A28" s="90" t="s">
        <v>136</v>
      </c>
      <c r="B28" s="62" t="s">
        <v>137</v>
      </c>
      <c r="C28" s="63" t="s">
        <v>134</v>
      </c>
      <c r="D28" s="63" t="s">
        <v>138</v>
      </c>
      <c r="E28" s="64" t="s">
        <v>59</v>
      </c>
      <c r="F28" s="63">
        <v>1.4</v>
      </c>
      <c r="G28" s="63">
        <v>94.13</v>
      </c>
      <c r="H28" s="63">
        <f t="shared" si="2"/>
        <v>131.782</v>
      </c>
      <c r="I28" s="76"/>
    </row>
    <row r="29" ht="18.6" customHeight="1" spans="1:9">
      <c r="A29" s="90" t="s">
        <v>139</v>
      </c>
      <c r="B29" s="85"/>
      <c r="C29" s="86" t="s">
        <v>140</v>
      </c>
      <c r="D29" s="86"/>
      <c r="E29" s="87"/>
      <c r="F29" s="76"/>
      <c r="G29" s="76"/>
      <c r="H29" s="76"/>
      <c r="I29" s="76"/>
    </row>
    <row r="30" ht="43.9" customHeight="1" spans="1:9">
      <c r="A30" s="90" t="s">
        <v>141</v>
      </c>
      <c r="B30" s="62" t="s">
        <v>142</v>
      </c>
      <c r="C30" s="63" t="s">
        <v>143</v>
      </c>
      <c r="D30" s="63" t="s">
        <v>144</v>
      </c>
      <c r="E30" s="64" t="s">
        <v>59</v>
      </c>
      <c r="F30" s="63">
        <f>58+90</f>
        <v>148</v>
      </c>
      <c r="G30" s="63">
        <v>113.12</v>
      </c>
      <c r="H30" s="63">
        <f>G30*F30</f>
        <v>16741.76</v>
      </c>
      <c r="I30" s="76"/>
    </row>
    <row r="31" ht="43.9" customHeight="1" spans="1:9">
      <c r="A31" s="90" t="s">
        <v>145</v>
      </c>
      <c r="B31" s="62" t="s">
        <v>146</v>
      </c>
      <c r="C31" s="63" t="s">
        <v>147</v>
      </c>
      <c r="D31" s="63" t="s">
        <v>148</v>
      </c>
      <c r="E31" s="64" t="s">
        <v>59</v>
      </c>
      <c r="F31" s="65">
        <v>1</v>
      </c>
      <c r="G31" s="63">
        <v>11.21</v>
      </c>
      <c r="H31" s="63">
        <f t="shared" si="2"/>
        <v>11.21</v>
      </c>
      <c r="I31" s="76"/>
    </row>
    <row r="32" ht="43.9" customHeight="1" spans="1:9">
      <c r="A32" s="90" t="s">
        <v>149</v>
      </c>
      <c r="B32" s="62" t="s">
        <v>150</v>
      </c>
      <c r="C32" s="63" t="s">
        <v>151</v>
      </c>
      <c r="D32" s="63" t="s">
        <v>152</v>
      </c>
      <c r="E32" s="64" t="s">
        <v>85</v>
      </c>
      <c r="F32" s="65">
        <v>1</v>
      </c>
      <c r="G32" s="63">
        <v>67.19</v>
      </c>
      <c r="H32" s="63">
        <f t="shared" si="2"/>
        <v>67.19</v>
      </c>
      <c r="I32" s="76"/>
    </row>
    <row r="33" ht="43.9" customHeight="1" spans="1:9">
      <c r="A33" s="90" t="s">
        <v>153</v>
      </c>
      <c r="B33" s="62" t="s">
        <v>154</v>
      </c>
      <c r="C33" s="63" t="s">
        <v>155</v>
      </c>
      <c r="D33" s="63" t="s">
        <v>156</v>
      </c>
      <c r="E33" s="64" t="s">
        <v>59</v>
      </c>
      <c r="F33" s="65">
        <v>1</v>
      </c>
      <c r="G33" s="63">
        <v>59.83</v>
      </c>
      <c r="H33" s="63">
        <f t="shared" si="2"/>
        <v>59.83</v>
      </c>
      <c r="I33" s="76"/>
    </row>
    <row r="34" ht="43.9" customHeight="1" spans="1:9">
      <c r="A34" s="90" t="s">
        <v>157</v>
      </c>
      <c r="B34" s="62" t="s">
        <v>158</v>
      </c>
      <c r="C34" s="63" t="s">
        <v>159</v>
      </c>
      <c r="D34" s="63" t="s">
        <v>160</v>
      </c>
      <c r="E34" s="64" t="s">
        <v>59</v>
      </c>
      <c r="F34" s="65">
        <v>4</v>
      </c>
      <c r="G34" s="63">
        <v>53.5</v>
      </c>
      <c r="H34" s="63">
        <f t="shared" si="2"/>
        <v>214</v>
      </c>
      <c r="I34" s="76"/>
    </row>
    <row r="35" ht="43.9" customHeight="1" spans="1:9">
      <c r="A35" s="90" t="s">
        <v>161</v>
      </c>
      <c r="B35" s="62" t="s">
        <v>162</v>
      </c>
      <c r="C35" s="63" t="s">
        <v>163</v>
      </c>
      <c r="D35" s="63" t="s">
        <v>164</v>
      </c>
      <c r="E35" s="64" t="s">
        <v>59</v>
      </c>
      <c r="F35" s="63">
        <v>6.48</v>
      </c>
      <c r="G35" s="63">
        <v>285.96</v>
      </c>
      <c r="H35" s="63">
        <v>1853.02</v>
      </c>
      <c r="I35" s="76"/>
    </row>
    <row r="36" ht="33" customHeight="1" spans="1:9">
      <c r="A36" s="90" t="s">
        <v>165</v>
      </c>
      <c r="B36" s="85"/>
      <c r="C36" s="86" t="s">
        <v>166</v>
      </c>
      <c r="D36" s="86"/>
      <c r="E36" s="87"/>
      <c r="F36" s="76"/>
      <c r="G36" s="76"/>
      <c r="H36" s="76"/>
      <c r="I36" s="76"/>
    </row>
    <row r="37" ht="43.9" customHeight="1" spans="1:9">
      <c r="A37" s="90" t="s">
        <v>167</v>
      </c>
      <c r="B37" s="62" t="s">
        <v>168</v>
      </c>
      <c r="C37" s="63" t="s">
        <v>169</v>
      </c>
      <c r="D37" s="63" t="s">
        <v>170</v>
      </c>
      <c r="E37" s="64" t="s">
        <v>59</v>
      </c>
      <c r="F37" s="65">
        <v>1</v>
      </c>
      <c r="G37" s="63">
        <v>166.78</v>
      </c>
      <c r="H37" s="63">
        <f t="shared" ref="H37:H40" si="3">F37*G37</f>
        <v>166.78</v>
      </c>
      <c r="I37" s="76"/>
    </row>
    <row r="38" ht="43.9" customHeight="1" spans="1:9">
      <c r="A38" s="90" t="s">
        <v>171</v>
      </c>
      <c r="B38" s="62" t="s">
        <v>172</v>
      </c>
      <c r="C38" s="63" t="s">
        <v>173</v>
      </c>
      <c r="D38" s="63" t="s">
        <v>174</v>
      </c>
      <c r="E38" s="64" t="s">
        <v>59</v>
      </c>
      <c r="F38" s="65">
        <v>1</v>
      </c>
      <c r="G38" s="63">
        <v>103.52</v>
      </c>
      <c r="H38" s="63">
        <f t="shared" si="3"/>
        <v>103.52</v>
      </c>
      <c r="I38" s="76"/>
    </row>
    <row r="39" ht="43.9" customHeight="1" spans="1:9">
      <c r="A39" s="90" t="s">
        <v>175</v>
      </c>
      <c r="B39" s="62" t="s">
        <v>176</v>
      </c>
      <c r="C39" s="63" t="s">
        <v>177</v>
      </c>
      <c r="D39" s="63" t="s">
        <v>178</v>
      </c>
      <c r="E39" s="64" t="s">
        <v>59</v>
      </c>
      <c r="F39" s="65">
        <v>1</v>
      </c>
      <c r="G39" s="63">
        <v>31.84</v>
      </c>
      <c r="H39" s="63">
        <f t="shared" si="3"/>
        <v>31.84</v>
      </c>
      <c r="I39" s="76"/>
    </row>
    <row r="40" ht="43.9" customHeight="1" spans="1:9">
      <c r="A40" s="90" t="s">
        <v>179</v>
      </c>
      <c r="B40" s="62" t="s">
        <v>180</v>
      </c>
      <c r="C40" s="63" t="s">
        <v>181</v>
      </c>
      <c r="D40" s="63" t="s">
        <v>182</v>
      </c>
      <c r="E40" s="64" t="s">
        <v>59</v>
      </c>
      <c r="F40" s="65">
        <v>1</v>
      </c>
      <c r="G40" s="63">
        <v>252.89</v>
      </c>
      <c r="H40" s="63">
        <f t="shared" si="3"/>
        <v>252.89</v>
      </c>
      <c r="I40" s="76"/>
    </row>
    <row r="41" ht="18.6" customHeight="1" spans="1:9">
      <c r="A41" s="90" t="s">
        <v>183</v>
      </c>
      <c r="B41" s="85"/>
      <c r="C41" s="86" t="s">
        <v>184</v>
      </c>
      <c r="D41" s="86"/>
      <c r="E41" s="87"/>
      <c r="F41" s="76"/>
      <c r="G41" s="76"/>
      <c r="H41" s="76"/>
      <c r="I41" s="76"/>
    </row>
    <row r="42" ht="79.5" customHeight="1" spans="1:9">
      <c r="A42" s="90" t="s">
        <v>185</v>
      </c>
      <c r="B42" s="62" t="s">
        <v>186</v>
      </c>
      <c r="C42" s="63" t="s">
        <v>187</v>
      </c>
      <c r="D42" s="63" t="s">
        <v>188</v>
      </c>
      <c r="E42" s="64" t="s">
        <v>59</v>
      </c>
      <c r="F42" s="63">
        <v>20.8</v>
      </c>
      <c r="G42" s="63">
        <v>115.43</v>
      </c>
      <c r="H42" s="63">
        <f>F42*G42</f>
        <v>2400.944</v>
      </c>
      <c r="I42" s="76"/>
    </row>
    <row r="43" ht="79.5" customHeight="1" spans="1:9">
      <c r="A43" s="90" t="s">
        <v>189</v>
      </c>
      <c r="B43" s="62" t="s">
        <v>190</v>
      </c>
      <c r="C43" s="63" t="s">
        <v>191</v>
      </c>
      <c r="D43" s="63" t="s">
        <v>192</v>
      </c>
      <c r="E43" s="64" t="s">
        <v>59</v>
      </c>
      <c r="F43" s="63">
        <v>20.8</v>
      </c>
      <c r="G43" s="63">
        <v>105.52</v>
      </c>
      <c r="H43" s="63">
        <f>F43*G43</f>
        <v>2194.816</v>
      </c>
      <c r="I43" s="76"/>
    </row>
    <row r="44" ht="18.6" customHeight="1" spans="1:9">
      <c r="A44" s="90" t="s">
        <v>193</v>
      </c>
      <c r="B44" s="85"/>
      <c r="C44" s="86" t="s">
        <v>194</v>
      </c>
      <c r="D44" s="86"/>
      <c r="E44" s="87"/>
      <c r="F44" s="76"/>
      <c r="G44" s="76"/>
      <c r="H44" s="76"/>
      <c r="I44" s="76"/>
    </row>
    <row r="45" ht="62.1" customHeight="1" spans="1:9">
      <c r="A45" s="90" t="s">
        <v>195</v>
      </c>
      <c r="B45" s="62" t="s">
        <v>196</v>
      </c>
      <c r="C45" s="63" t="s">
        <v>197</v>
      </c>
      <c r="D45" s="63" t="s">
        <v>198</v>
      </c>
      <c r="E45" s="64" t="s">
        <v>108</v>
      </c>
      <c r="F45" s="63">
        <v>1</v>
      </c>
      <c r="G45" s="63">
        <v>3700.96</v>
      </c>
      <c r="H45" s="63">
        <f>F45*G45</f>
        <v>3700.96</v>
      </c>
      <c r="I45" s="76"/>
    </row>
    <row r="46" ht="42.95" customHeight="1" spans="1:9">
      <c r="A46" s="90" t="s">
        <v>199</v>
      </c>
      <c r="B46" s="62" t="s">
        <v>200</v>
      </c>
      <c r="C46" s="63" t="s">
        <v>201</v>
      </c>
      <c r="D46" s="63" t="s">
        <v>202</v>
      </c>
      <c r="E46" s="64" t="s">
        <v>68</v>
      </c>
      <c r="F46" s="63">
        <v>2</v>
      </c>
      <c r="G46" s="63">
        <v>2000</v>
      </c>
      <c r="H46" s="63">
        <f>F46*G46</f>
        <v>4000</v>
      </c>
      <c r="I46" s="76"/>
    </row>
    <row r="47" ht="42.95" customHeight="1" spans="1:9">
      <c r="A47" s="90" t="s">
        <v>203</v>
      </c>
      <c r="B47" s="62" t="s">
        <v>204</v>
      </c>
      <c r="C47" s="63" t="s">
        <v>205</v>
      </c>
      <c r="D47" s="63" t="s">
        <v>206</v>
      </c>
      <c r="E47" s="64" t="s">
        <v>59</v>
      </c>
      <c r="F47" s="63">
        <v>4</v>
      </c>
      <c r="G47" s="63">
        <v>106.08</v>
      </c>
      <c r="H47" s="63">
        <f>F47*G47</f>
        <v>424.32</v>
      </c>
      <c r="I47" s="76"/>
    </row>
    <row r="48" ht="42.95" customHeight="1" spans="1:9">
      <c r="A48" s="90" t="s">
        <v>207</v>
      </c>
      <c r="B48" s="62"/>
      <c r="C48" s="63" t="s">
        <v>208</v>
      </c>
      <c r="D48" s="63"/>
      <c r="E48" s="64"/>
      <c r="F48" s="63"/>
      <c r="G48" s="63"/>
      <c r="H48" s="63"/>
      <c r="I48" s="76"/>
    </row>
    <row r="49" ht="42.95" customHeight="1" spans="1:9">
      <c r="A49" s="90" t="s">
        <v>209</v>
      </c>
      <c r="B49" s="62" t="s">
        <v>210</v>
      </c>
      <c r="C49" s="63" t="s">
        <v>211</v>
      </c>
      <c r="D49" s="63"/>
      <c r="E49" s="64" t="s">
        <v>59</v>
      </c>
      <c r="F49" s="63">
        <v>90</v>
      </c>
      <c r="G49" s="63">
        <v>3.86</v>
      </c>
      <c r="H49" s="63">
        <f>F49*G49</f>
        <v>347.4</v>
      </c>
      <c r="I49" s="76"/>
    </row>
    <row r="50" ht="42.95" customHeight="1" spans="1:9">
      <c r="A50" s="90" t="s">
        <v>212</v>
      </c>
      <c r="B50" s="62" t="s">
        <v>210</v>
      </c>
      <c r="C50" s="63" t="s">
        <v>211</v>
      </c>
      <c r="D50" s="63" t="s">
        <v>213</v>
      </c>
      <c r="E50" s="64" t="s">
        <v>59</v>
      </c>
      <c r="F50" s="63">
        <v>60</v>
      </c>
      <c r="G50" s="63">
        <v>6.99</v>
      </c>
      <c r="H50" s="63">
        <f>F50*G50</f>
        <v>419.4</v>
      </c>
      <c r="I50" s="76"/>
    </row>
    <row r="51" ht="44.1" customHeight="1" spans="1:9">
      <c r="A51" s="90" t="s">
        <v>214</v>
      </c>
      <c r="B51" s="62" t="s">
        <v>215</v>
      </c>
      <c r="C51" s="63" t="s">
        <v>211</v>
      </c>
      <c r="D51" s="63" t="s">
        <v>216</v>
      </c>
      <c r="E51" s="64" t="s">
        <v>59</v>
      </c>
      <c r="F51" s="63">
        <v>23.08</v>
      </c>
      <c r="G51" s="63">
        <v>3.13</v>
      </c>
      <c r="H51" s="63">
        <f>F51*G51</f>
        <v>72.2404</v>
      </c>
      <c r="I51" s="76"/>
    </row>
    <row r="52" ht="18.6" customHeight="1" spans="1:9">
      <c r="A52" s="90" t="s">
        <v>217</v>
      </c>
      <c r="B52" s="85"/>
      <c r="C52" s="86" t="s">
        <v>218</v>
      </c>
      <c r="D52" s="86"/>
      <c r="E52" s="87"/>
      <c r="F52" s="76"/>
      <c r="G52" s="76"/>
      <c r="H52" s="76">
        <f>SUM(H9:H51)</f>
        <v>39106.5783</v>
      </c>
      <c r="I52" s="76"/>
    </row>
    <row r="53" ht="18.6" customHeight="1" spans="1:9">
      <c r="A53" s="90" t="s">
        <v>219</v>
      </c>
      <c r="B53" s="85"/>
      <c r="C53" s="86" t="s">
        <v>15</v>
      </c>
      <c r="D53" s="86"/>
      <c r="E53" s="87"/>
      <c r="F53" s="76"/>
      <c r="G53" s="76"/>
      <c r="H53" s="76"/>
      <c r="I53" s="76"/>
    </row>
    <row r="54" ht="18.6" customHeight="1" spans="1:9">
      <c r="A54" s="90" t="s">
        <v>220</v>
      </c>
      <c r="B54" s="85"/>
      <c r="C54" s="86" t="s">
        <v>221</v>
      </c>
      <c r="D54" s="86"/>
      <c r="E54" s="87"/>
      <c r="F54" s="76"/>
      <c r="G54" s="76"/>
      <c r="H54" s="76"/>
      <c r="I54" s="76"/>
    </row>
    <row r="55" ht="18.6" customHeight="1" spans="1:9">
      <c r="A55" s="90" t="s">
        <v>222</v>
      </c>
      <c r="B55" s="85"/>
      <c r="C55" s="86" t="s">
        <v>223</v>
      </c>
      <c r="D55" s="86"/>
      <c r="E55" s="87"/>
      <c r="F55" s="76"/>
      <c r="G55" s="76"/>
      <c r="H55" s="76"/>
      <c r="I55" s="76"/>
    </row>
    <row r="56" ht="67.7" customHeight="1" spans="1:9">
      <c r="A56" s="90" t="s">
        <v>224</v>
      </c>
      <c r="B56" s="62" t="s">
        <v>225</v>
      </c>
      <c r="C56" s="63" t="s">
        <v>226</v>
      </c>
      <c r="D56" s="63" t="s">
        <v>67</v>
      </c>
      <c r="E56" s="64" t="s">
        <v>68</v>
      </c>
      <c r="F56" s="63">
        <v>4</v>
      </c>
      <c r="G56" s="63">
        <v>173.57</v>
      </c>
      <c r="H56" s="63">
        <f>F56*G56</f>
        <v>694.28</v>
      </c>
      <c r="I56" s="76"/>
    </row>
    <row r="57" ht="55.7" customHeight="1" spans="1:9">
      <c r="A57" s="90" t="s">
        <v>227</v>
      </c>
      <c r="B57" s="62" t="s">
        <v>228</v>
      </c>
      <c r="C57" s="63" t="s">
        <v>229</v>
      </c>
      <c r="D57" s="63" t="s">
        <v>230</v>
      </c>
      <c r="E57" s="64" t="s">
        <v>85</v>
      </c>
      <c r="F57" s="63">
        <v>180</v>
      </c>
      <c r="G57" s="63">
        <v>4.64</v>
      </c>
      <c r="H57" s="63">
        <f t="shared" ref="H57:H66" si="4">F57*G57</f>
        <v>835.2</v>
      </c>
      <c r="I57" s="76"/>
    </row>
    <row r="58" ht="55.7" customHeight="1" spans="1:9">
      <c r="A58" s="90" t="s">
        <v>231</v>
      </c>
      <c r="B58" s="62" t="s">
        <v>232</v>
      </c>
      <c r="C58" s="63" t="s">
        <v>233</v>
      </c>
      <c r="D58" s="63" t="s">
        <v>234</v>
      </c>
      <c r="E58" s="64" t="s">
        <v>85</v>
      </c>
      <c r="F58" s="63">
        <f>60+180</f>
        <v>240</v>
      </c>
      <c r="G58" s="63">
        <v>26.26</v>
      </c>
      <c r="H58" s="63">
        <f t="shared" si="4"/>
        <v>6302.4</v>
      </c>
      <c r="I58" s="76"/>
    </row>
    <row r="59" ht="55.7" customHeight="1" spans="1:9">
      <c r="A59" s="90" t="s">
        <v>235</v>
      </c>
      <c r="B59" s="62" t="s">
        <v>236</v>
      </c>
      <c r="C59" s="63" t="s">
        <v>237</v>
      </c>
      <c r="D59" s="63" t="s">
        <v>238</v>
      </c>
      <c r="E59" s="64" t="s">
        <v>239</v>
      </c>
      <c r="F59" s="63">
        <v>1</v>
      </c>
      <c r="G59" s="63">
        <v>385.79</v>
      </c>
      <c r="H59" s="63">
        <f t="shared" si="4"/>
        <v>385.79</v>
      </c>
      <c r="I59" s="76"/>
    </row>
    <row r="60" ht="55.7" customHeight="1" spans="1:9">
      <c r="A60" s="90" t="s">
        <v>240</v>
      </c>
      <c r="B60" s="62" t="s">
        <v>241</v>
      </c>
      <c r="C60" s="63" t="s">
        <v>242</v>
      </c>
      <c r="D60" s="63" t="s">
        <v>243</v>
      </c>
      <c r="E60" s="64" t="s">
        <v>108</v>
      </c>
      <c r="F60" s="63">
        <v>10</v>
      </c>
      <c r="G60" s="63">
        <v>37.26</v>
      </c>
      <c r="H60" s="63">
        <f t="shared" si="4"/>
        <v>372.6</v>
      </c>
      <c r="I60" s="76"/>
    </row>
    <row r="61" ht="55.7" customHeight="1" spans="1:9">
      <c r="A61" s="90" t="s">
        <v>244</v>
      </c>
      <c r="B61" s="62" t="s">
        <v>245</v>
      </c>
      <c r="C61" s="63" t="s">
        <v>246</v>
      </c>
      <c r="D61" s="63" t="s">
        <v>247</v>
      </c>
      <c r="E61" s="64" t="s">
        <v>68</v>
      </c>
      <c r="F61" s="63">
        <v>2</v>
      </c>
      <c r="G61" s="63">
        <v>139.25</v>
      </c>
      <c r="H61" s="63">
        <f t="shared" si="4"/>
        <v>278.5</v>
      </c>
      <c r="I61" s="76"/>
    </row>
    <row r="62" ht="79.5" customHeight="1" spans="1:9">
      <c r="A62" s="90" t="s">
        <v>248</v>
      </c>
      <c r="B62" s="62" t="s">
        <v>249</v>
      </c>
      <c r="C62" s="63" t="s">
        <v>250</v>
      </c>
      <c r="D62" s="63" t="s">
        <v>251</v>
      </c>
      <c r="E62" s="64" t="s">
        <v>85</v>
      </c>
      <c r="F62" s="63">
        <v>180</v>
      </c>
      <c r="G62" s="63">
        <v>5.96</v>
      </c>
      <c r="H62" s="63">
        <f t="shared" si="4"/>
        <v>1072.8</v>
      </c>
      <c r="I62" s="76"/>
    </row>
    <row r="63" ht="79.5" customHeight="1" spans="1:9">
      <c r="A63" s="90" t="s">
        <v>252</v>
      </c>
      <c r="B63" s="62" t="s">
        <v>253</v>
      </c>
      <c r="C63" s="63" t="s">
        <v>242</v>
      </c>
      <c r="D63" s="63" t="s">
        <v>254</v>
      </c>
      <c r="E63" s="64" t="s">
        <v>108</v>
      </c>
      <c r="F63" s="63">
        <v>6</v>
      </c>
      <c r="G63" s="63">
        <v>23.47</v>
      </c>
      <c r="H63" s="63">
        <f t="shared" si="4"/>
        <v>140.82</v>
      </c>
      <c r="I63" s="76"/>
    </row>
    <row r="64" ht="43.9" customHeight="1" spans="1:9">
      <c r="A64" s="90" t="s">
        <v>255</v>
      </c>
      <c r="B64" s="62" t="s">
        <v>256</v>
      </c>
      <c r="C64" s="63" t="s">
        <v>257</v>
      </c>
      <c r="D64" s="63" t="s">
        <v>258</v>
      </c>
      <c r="E64" s="64" t="s">
        <v>239</v>
      </c>
      <c r="F64" s="63">
        <v>1</v>
      </c>
      <c r="G64" s="63">
        <v>3159.03</v>
      </c>
      <c r="H64" s="63">
        <f t="shared" si="4"/>
        <v>3159.03</v>
      </c>
      <c r="I64" s="76"/>
    </row>
    <row r="65" ht="67.7" customHeight="1" spans="1:9">
      <c r="A65" s="90" t="s">
        <v>259</v>
      </c>
      <c r="B65" s="62" t="s">
        <v>260</v>
      </c>
      <c r="C65" s="63" t="s">
        <v>261</v>
      </c>
      <c r="D65" s="63" t="s">
        <v>262</v>
      </c>
      <c r="E65" s="64" t="s">
        <v>85</v>
      </c>
      <c r="F65" s="63">
        <v>3</v>
      </c>
      <c r="G65" s="63">
        <v>49.07</v>
      </c>
      <c r="H65" s="63">
        <f t="shared" si="4"/>
        <v>147.21</v>
      </c>
      <c r="I65" s="76"/>
    </row>
    <row r="66" ht="67.7" customHeight="1" spans="1:9">
      <c r="A66" s="90" t="s">
        <v>263</v>
      </c>
      <c r="B66" s="62" t="s">
        <v>264</v>
      </c>
      <c r="C66" s="63" t="s">
        <v>229</v>
      </c>
      <c r="D66" s="63" t="s">
        <v>265</v>
      </c>
      <c r="E66" s="64" t="s">
        <v>85</v>
      </c>
      <c r="F66" s="63">
        <v>3</v>
      </c>
      <c r="G66" s="63">
        <v>6.16</v>
      </c>
      <c r="H66" s="63">
        <f t="shared" si="4"/>
        <v>18.48</v>
      </c>
      <c r="I66" s="76"/>
    </row>
    <row r="67" ht="32.1" customHeight="1" spans="1:9">
      <c r="A67" s="90" t="s">
        <v>266</v>
      </c>
      <c r="B67" s="57"/>
      <c r="C67" s="58" t="s">
        <v>267</v>
      </c>
      <c r="D67" s="58"/>
      <c r="E67" s="59"/>
      <c r="F67" s="60"/>
      <c r="G67" s="61"/>
      <c r="H67" s="61"/>
      <c r="I67" s="61"/>
    </row>
    <row r="68" ht="47.1" customHeight="1" spans="1:9">
      <c r="A68" s="90" t="s">
        <v>268</v>
      </c>
      <c r="B68" s="62" t="s">
        <v>269</v>
      </c>
      <c r="C68" s="63" t="s">
        <v>270</v>
      </c>
      <c r="D68" s="63" t="s">
        <v>271</v>
      </c>
      <c r="E68" s="64" t="s">
        <v>272</v>
      </c>
      <c r="F68" s="65">
        <v>1</v>
      </c>
      <c r="G68" s="63">
        <v>1003.9</v>
      </c>
      <c r="H68" s="63">
        <f t="shared" ref="H68:H73" si="5">F68*G68</f>
        <v>1003.9</v>
      </c>
      <c r="I68" s="61"/>
    </row>
    <row r="69" ht="50.1" customHeight="1" spans="1:9">
      <c r="A69" s="90" t="s">
        <v>273</v>
      </c>
      <c r="B69" s="62" t="s">
        <v>274</v>
      </c>
      <c r="C69" s="63" t="s">
        <v>275</v>
      </c>
      <c r="D69" s="63" t="s">
        <v>276</v>
      </c>
      <c r="E69" s="64" t="s">
        <v>272</v>
      </c>
      <c r="F69" s="65">
        <v>1</v>
      </c>
      <c r="G69" s="63">
        <v>463.12</v>
      </c>
      <c r="H69" s="63">
        <f t="shared" si="5"/>
        <v>463.12</v>
      </c>
      <c r="I69" s="61"/>
    </row>
    <row r="70" ht="67.7" customHeight="1" spans="1:9">
      <c r="A70" s="90" t="s">
        <v>277</v>
      </c>
      <c r="B70" s="62" t="s">
        <v>278</v>
      </c>
      <c r="C70" s="63" t="s">
        <v>279</v>
      </c>
      <c r="D70" s="63" t="s">
        <v>280</v>
      </c>
      <c r="E70" s="64" t="s">
        <v>272</v>
      </c>
      <c r="F70" s="65">
        <v>1</v>
      </c>
      <c r="G70" s="63">
        <v>828.07</v>
      </c>
      <c r="H70" s="63">
        <f t="shared" si="5"/>
        <v>828.07</v>
      </c>
      <c r="I70" s="61"/>
    </row>
    <row r="71" ht="86.1" customHeight="1" spans="1:9">
      <c r="A71" s="90" t="s">
        <v>281</v>
      </c>
      <c r="B71" s="62" t="s">
        <v>282</v>
      </c>
      <c r="C71" s="63" t="s">
        <v>283</v>
      </c>
      <c r="D71" s="63" t="s">
        <v>284</v>
      </c>
      <c r="E71" s="64" t="s">
        <v>108</v>
      </c>
      <c r="F71" s="65">
        <v>1</v>
      </c>
      <c r="G71" s="63">
        <v>93.93</v>
      </c>
      <c r="H71" s="63">
        <f t="shared" si="5"/>
        <v>93.93</v>
      </c>
      <c r="I71" s="61"/>
    </row>
    <row r="72" ht="67.7" customHeight="1" spans="1:9">
      <c r="A72" s="90" t="s">
        <v>285</v>
      </c>
      <c r="B72" s="62" t="s">
        <v>286</v>
      </c>
      <c r="C72" s="63" t="s">
        <v>111</v>
      </c>
      <c r="D72" s="63" t="s">
        <v>287</v>
      </c>
      <c r="E72" s="64" t="s">
        <v>68</v>
      </c>
      <c r="F72" s="65">
        <v>1</v>
      </c>
      <c r="G72" s="63">
        <v>114.24</v>
      </c>
      <c r="H72" s="63">
        <f t="shared" si="5"/>
        <v>114.24</v>
      </c>
      <c r="I72" s="61"/>
    </row>
    <row r="73" ht="67.7" customHeight="1" spans="1:9">
      <c r="A73" s="90" t="s">
        <v>288</v>
      </c>
      <c r="B73" s="62" t="s">
        <v>289</v>
      </c>
      <c r="C73" s="63" t="s">
        <v>290</v>
      </c>
      <c r="D73" s="63" t="s">
        <v>291</v>
      </c>
      <c r="E73" s="64" t="s">
        <v>108</v>
      </c>
      <c r="F73" s="65">
        <v>1</v>
      </c>
      <c r="G73" s="63">
        <v>77.55</v>
      </c>
      <c r="H73" s="63">
        <f t="shared" si="5"/>
        <v>77.55</v>
      </c>
      <c r="I73" s="61"/>
    </row>
    <row r="74" ht="67.7" customHeight="1" spans="1:9">
      <c r="A74" s="90" t="s">
        <v>292</v>
      </c>
      <c r="B74" s="62" t="s">
        <v>293</v>
      </c>
      <c r="C74" s="63" t="s">
        <v>294</v>
      </c>
      <c r="D74" s="63" t="s">
        <v>295</v>
      </c>
      <c r="E74" s="64" t="s">
        <v>85</v>
      </c>
      <c r="F74" s="65">
        <v>1</v>
      </c>
      <c r="G74" s="63">
        <v>23.62</v>
      </c>
      <c r="H74" s="63">
        <f t="shared" ref="H74:H82" si="6">F74*G74</f>
        <v>23.62</v>
      </c>
      <c r="I74" s="61"/>
    </row>
    <row r="75" ht="67.7" customHeight="1" spans="1:9">
      <c r="A75" s="90" t="s">
        <v>296</v>
      </c>
      <c r="B75" s="62" t="s">
        <v>297</v>
      </c>
      <c r="C75" s="63" t="s">
        <v>83</v>
      </c>
      <c r="D75" s="63" t="s">
        <v>298</v>
      </c>
      <c r="E75" s="64" t="s">
        <v>85</v>
      </c>
      <c r="F75" s="65">
        <v>1</v>
      </c>
      <c r="G75" s="63">
        <v>85.65</v>
      </c>
      <c r="H75" s="63">
        <f t="shared" si="6"/>
        <v>85.65</v>
      </c>
      <c r="I75" s="61"/>
    </row>
    <row r="76" ht="67.7" customHeight="1" spans="1:9">
      <c r="A76" s="90" t="s">
        <v>299</v>
      </c>
      <c r="B76" s="62" t="s">
        <v>82</v>
      </c>
      <c r="C76" s="63" t="s">
        <v>83</v>
      </c>
      <c r="D76" s="63" t="s">
        <v>300</v>
      </c>
      <c r="E76" s="64" t="s">
        <v>85</v>
      </c>
      <c r="F76" s="65">
        <v>1</v>
      </c>
      <c r="G76" s="63">
        <v>68.32</v>
      </c>
      <c r="H76" s="63">
        <f t="shared" si="6"/>
        <v>68.32</v>
      </c>
      <c r="I76" s="61"/>
    </row>
    <row r="77" ht="67.7" customHeight="1" spans="1:9">
      <c r="A77" s="90" t="s">
        <v>301</v>
      </c>
      <c r="B77" s="62" t="s">
        <v>82</v>
      </c>
      <c r="C77" s="63" t="s">
        <v>83</v>
      </c>
      <c r="D77" s="63" t="s">
        <v>302</v>
      </c>
      <c r="E77" s="64" t="s">
        <v>85</v>
      </c>
      <c r="F77" s="65">
        <v>1</v>
      </c>
      <c r="G77" s="63">
        <v>30.34</v>
      </c>
      <c r="H77" s="63">
        <f t="shared" si="6"/>
        <v>30.34</v>
      </c>
      <c r="I77" s="61"/>
    </row>
    <row r="78" ht="67.7" customHeight="1" spans="1:9">
      <c r="A78" s="90" t="s">
        <v>303</v>
      </c>
      <c r="B78" s="62" t="s">
        <v>297</v>
      </c>
      <c r="C78" s="63" t="s">
        <v>83</v>
      </c>
      <c r="D78" s="63" t="s">
        <v>304</v>
      </c>
      <c r="E78" s="64" t="s">
        <v>85</v>
      </c>
      <c r="F78" s="65">
        <v>1</v>
      </c>
      <c r="G78" s="63">
        <v>35.35</v>
      </c>
      <c r="H78" s="63">
        <f t="shared" si="6"/>
        <v>35.35</v>
      </c>
      <c r="I78" s="61"/>
    </row>
    <row r="79" ht="67.7" customHeight="1" spans="1:9">
      <c r="A79" s="90" t="s">
        <v>305</v>
      </c>
      <c r="B79" s="62" t="s">
        <v>306</v>
      </c>
      <c r="C79" s="63" t="s">
        <v>83</v>
      </c>
      <c r="D79" s="63" t="s">
        <v>307</v>
      </c>
      <c r="E79" s="64" t="s">
        <v>85</v>
      </c>
      <c r="F79" s="65">
        <v>1</v>
      </c>
      <c r="G79" s="63">
        <v>37.95</v>
      </c>
      <c r="H79" s="63">
        <f t="shared" si="6"/>
        <v>37.95</v>
      </c>
      <c r="I79" s="61"/>
    </row>
    <row r="80" ht="67.7" customHeight="1" spans="1:9">
      <c r="A80" s="90" t="s">
        <v>308</v>
      </c>
      <c r="B80" s="62" t="s">
        <v>309</v>
      </c>
      <c r="C80" s="63" t="s">
        <v>106</v>
      </c>
      <c r="D80" s="63" t="s">
        <v>310</v>
      </c>
      <c r="E80" s="64" t="s">
        <v>108</v>
      </c>
      <c r="F80" s="65">
        <v>1</v>
      </c>
      <c r="G80" s="63">
        <v>187.17</v>
      </c>
      <c r="H80" s="63">
        <f t="shared" si="6"/>
        <v>187.17</v>
      </c>
      <c r="I80" s="61"/>
    </row>
    <row r="81" ht="67.7" customHeight="1" spans="1:9">
      <c r="A81" s="90" t="s">
        <v>311</v>
      </c>
      <c r="B81" s="62" t="s">
        <v>312</v>
      </c>
      <c r="C81" s="63" t="s">
        <v>96</v>
      </c>
      <c r="D81" s="63" t="s">
        <v>313</v>
      </c>
      <c r="E81" s="64" t="s">
        <v>68</v>
      </c>
      <c r="F81" s="65">
        <v>1</v>
      </c>
      <c r="G81" s="63">
        <v>342.07</v>
      </c>
      <c r="H81" s="63">
        <f t="shared" si="6"/>
        <v>342.07</v>
      </c>
      <c r="I81" s="61"/>
    </row>
    <row r="82" ht="67.7" customHeight="1" spans="1:9">
      <c r="A82" s="90" t="s">
        <v>314</v>
      </c>
      <c r="B82" s="62" t="s">
        <v>315</v>
      </c>
      <c r="C82" s="63" t="s">
        <v>316</v>
      </c>
      <c r="D82" s="63" t="s">
        <v>317</v>
      </c>
      <c r="E82" s="64" t="s">
        <v>108</v>
      </c>
      <c r="F82" s="65">
        <v>1</v>
      </c>
      <c r="G82" s="63">
        <v>23.75</v>
      </c>
      <c r="H82" s="63">
        <f t="shared" si="6"/>
        <v>23.75</v>
      </c>
      <c r="I82" s="61"/>
    </row>
    <row r="83" ht="18.6" customHeight="1" spans="1:9">
      <c r="A83" s="90" t="s">
        <v>318</v>
      </c>
      <c r="B83" s="85"/>
      <c r="C83" s="86" t="s">
        <v>319</v>
      </c>
      <c r="D83" s="86"/>
      <c r="E83" s="87"/>
      <c r="F83" s="91"/>
      <c r="G83" s="76"/>
      <c r="H83" s="76">
        <f>SUM(H56:H82)</f>
        <v>16822.14</v>
      </c>
      <c r="I83" s="76"/>
    </row>
    <row r="84" ht="18.6" customHeight="1" spans="1:9">
      <c r="A84" s="90" t="s">
        <v>320</v>
      </c>
      <c r="B84" s="88"/>
      <c r="C84" s="88"/>
      <c r="D84" s="88"/>
      <c r="E84" s="88"/>
      <c r="F84" s="88"/>
      <c r="G84" s="88"/>
      <c r="H84" s="76">
        <f>H83+H52</f>
        <v>55928.7183</v>
      </c>
      <c r="I84" s="77"/>
    </row>
  </sheetData>
  <mergeCells count="25">
    <mergeCell ref="A1:I1"/>
    <mergeCell ref="A2:I2"/>
    <mergeCell ref="A3:D3"/>
    <mergeCell ref="E3:F3"/>
    <mergeCell ref="G3:I3"/>
    <mergeCell ref="G4:I4"/>
    <mergeCell ref="C6:D6"/>
    <mergeCell ref="C7:D7"/>
    <mergeCell ref="C23:D23"/>
    <mergeCell ref="C29:D29"/>
    <mergeCell ref="C36:D36"/>
    <mergeCell ref="C41:D41"/>
    <mergeCell ref="C44:D44"/>
    <mergeCell ref="C52:D52"/>
    <mergeCell ref="C53:D53"/>
    <mergeCell ref="C54:D54"/>
    <mergeCell ref="C55:D55"/>
    <mergeCell ref="C67:D67"/>
    <mergeCell ref="C83:D83"/>
    <mergeCell ref="A4:A5"/>
    <mergeCell ref="B4:B5"/>
    <mergeCell ref="C4:C5"/>
    <mergeCell ref="D4:D5"/>
    <mergeCell ref="E4:E5"/>
    <mergeCell ref="F4:F5"/>
  </mergeCells>
  <printOptions horizontalCentered="1"/>
  <pageMargins left="0.590551181102362" right="0.393700787401575" top="0.590551181102362" bottom="0.590551181102362" header="0.393700787401575" footer="0.31496062992126"/>
  <pageSetup paperSize="9" fitToHeight="0" orientation="portrait"/>
  <headerFooter alignWithMargins="0" scaleWithDoc="0">
    <oddHeader>&amp;R&amp;"宋体"&amp;10 表 08A</oddHeader>
    <oddFooter>&amp;C&amp;"宋体"&amp;10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7"/>
  <sheetViews>
    <sheetView showGridLines="0" zoomScale="90" zoomScaleNormal="90" workbookViewId="0">
      <pane ySplit="5" topLeftCell="A6" activePane="bottomLeft" state="frozen"/>
      <selection/>
      <selection pane="bottomLeft" activeCell="A2" sqref="A2:I2"/>
    </sheetView>
  </sheetViews>
  <sheetFormatPr defaultColWidth="10" defaultRowHeight="12"/>
  <cols>
    <col min="1" max="1" width="4.25" style="42" customWidth="1"/>
    <col min="2" max="2" width="12.375" style="42" customWidth="1"/>
    <col min="3" max="3" width="12.25" style="42" customWidth="1"/>
    <col min="4" max="4" width="20.25" style="42" customWidth="1"/>
    <col min="5" max="5" width="5.375" style="42"/>
    <col min="6" max="6" width="6.125" style="42" customWidth="1"/>
    <col min="7" max="7" width="7.5" style="42" customWidth="1"/>
    <col min="8" max="8" width="9.625" style="42" customWidth="1"/>
    <col min="9" max="9" width="7.875" style="42"/>
    <col min="10" max="11" width="11.125" style="42"/>
    <col min="12" max="16384" width="10" style="42"/>
  </cols>
  <sheetData>
    <row r="1" ht="48.4" customHeight="1" spans="1:9">
      <c r="A1" s="78" t="s">
        <v>39</v>
      </c>
      <c r="B1" s="79"/>
      <c r="C1" s="79"/>
      <c r="D1" s="79"/>
      <c r="E1" s="79"/>
      <c r="F1" s="79"/>
      <c r="G1" s="79"/>
      <c r="H1" s="79"/>
      <c r="I1" s="79"/>
    </row>
    <row r="2" ht="22.5" customHeight="1" spans="1:9">
      <c r="A2" s="80" t="s">
        <v>40</v>
      </c>
      <c r="B2" s="80"/>
      <c r="C2" s="80"/>
      <c r="D2" s="80"/>
      <c r="E2" s="80"/>
      <c r="F2" s="80"/>
      <c r="G2" s="80"/>
      <c r="H2" s="80"/>
      <c r="I2" s="80"/>
    </row>
    <row r="3" ht="18.6" customHeight="1" spans="1:9">
      <c r="A3" s="81" t="s">
        <v>41</v>
      </c>
      <c r="B3" s="82"/>
      <c r="C3" s="82"/>
      <c r="D3" s="82"/>
      <c r="E3" s="82"/>
      <c r="F3" s="82"/>
      <c r="G3" s="83" t="s">
        <v>42</v>
      </c>
      <c r="H3" s="82"/>
      <c r="I3" s="82"/>
    </row>
    <row r="4" ht="18.6" customHeight="1" spans="1:9">
      <c r="A4" s="52" t="s">
        <v>2</v>
      </c>
      <c r="B4" s="52" t="s">
        <v>43</v>
      </c>
      <c r="C4" s="52" t="s">
        <v>44</v>
      </c>
      <c r="D4" s="52" t="s">
        <v>45</v>
      </c>
      <c r="E4" s="52" t="s">
        <v>46</v>
      </c>
      <c r="F4" s="54" t="s">
        <v>47</v>
      </c>
      <c r="G4" s="54" t="s">
        <v>48</v>
      </c>
      <c r="H4" s="54"/>
      <c r="I4" s="54"/>
    </row>
    <row r="5" ht="33.4" customHeight="1" spans="1:9">
      <c r="A5" s="52"/>
      <c r="B5" s="52"/>
      <c r="C5" s="52"/>
      <c r="D5" s="52"/>
      <c r="E5" s="52"/>
      <c r="F5" s="54"/>
      <c r="G5" s="52" t="s">
        <v>49</v>
      </c>
      <c r="H5" s="52" t="s">
        <v>50</v>
      </c>
      <c r="I5" s="52" t="s">
        <v>51</v>
      </c>
    </row>
    <row r="6" ht="18.6" customHeight="1" spans="1:9">
      <c r="A6" s="56" t="s">
        <v>52</v>
      </c>
      <c r="B6" s="57"/>
      <c r="C6" s="58" t="s">
        <v>13</v>
      </c>
      <c r="D6" s="58"/>
      <c r="E6" s="59"/>
      <c r="F6" s="84"/>
      <c r="G6" s="61"/>
      <c r="H6" s="61"/>
      <c r="I6" s="61"/>
    </row>
    <row r="7" ht="18.6" customHeight="1" spans="1:9">
      <c r="A7" s="56" t="s">
        <v>53</v>
      </c>
      <c r="B7" s="57"/>
      <c r="C7" s="58" t="s">
        <v>54</v>
      </c>
      <c r="D7" s="58"/>
      <c r="E7" s="59"/>
      <c r="F7" s="84"/>
      <c r="G7" s="61"/>
      <c r="H7" s="61"/>
      <c r="I7" s="61"/>
    </row>
    <row r="8" ht="67.7" customHeight="1" spans="1:9">
      <c r="A8" s="56" t="s">
        <v>55</v>
      </c>
      <c r="B8" s="62" t="s">
        <v>56</v>
      </c>
      <c r="C8" s="63" t="s">
        <v>57</v>
      </c>
      <c r="D8" s="63" t="s">
        <v>58</v>
      </c>
      <c r="E8" s="64" t="s">
        <v>59</v>
      </c>
      <c r="F8" s="63">
        <v>1.89</v>
      </c>
      <c r="G8" s="63">
        <v>19.8</v>
      </c>
      <c r="H8" s="63">
        <f t="shared" ref="H8:H10" si="0">F8*G8</f>
        <v>37.422</v>
      </c>
      <c r="I8" s="61"/>
    </row>
    <row r="9" ht="67.7" customHeight="1" spans="1:9">
      <c r="A9" s="56" t="s">
        <v>60</v>
      </c>
      <c r="B9" s="62" t="s">
        <v>70</v>
      </c>
      <c r="C9" s="63" t="s">
        <v>71</v>
      </c>
      <c r="D9" s="63" t="s">
        <v>72</v>
      </c>
      <c r="E9" s="64" t="s">
        <v>59</v>
      </c>
      <c r="F9" s="65">
        <v>1</v>
      </c>
      <c r="G9" s="63">
        <v>6.99</v>
      </c>
      <c r="H9" s="63">
        <f t="shared" si="0"/>
        <v>6.99</v>
      </c>
      <c r="I9" s="61"/>
    </row>
    <row r="10" ht="67.7" customHeight="1" spans="1:9">
      <c r="A10" s="56" t="s">
        <v>64</v>
      </c>
      <c r="B10" s="62" t="s">
        <v>74</v>
      </c>
      <c r="C10" s="63" t="s">
        <v>75</v>
      </c>
      <c r="D10" s="63" t="s">
        <v>76</v>
      </c>
      <c r="E10" s="64" t="s">
        <v>59</v>
      </c>
      <c r="F10" s="65">
        <v>1</v>
      </c>
      <c r="G10" s="63">
        <v>33.59</v>
      </c>
      <c r="H10" s="63">
        <f t="shared" si="0"/>
        <v>33.59</v>
      </c>
      <c r="I10" s="61"/>
    </row>
    <row r="11" ht="67.7" customHeight="1" spans="1:9">
      <c r="A11" s="56" t="s">
        <v>69</v>
      </c>
      <c r="B11" s="62" t="s">
        <v>78</v>
      </c>
      <c r="C11" s="63" t="s">
        <v>79</v>
      </c>
      <c r="D11" s="63" t="s">
        <v>80</v>
      </c>
      <c r="E11" s="64" t="s">
        <v>59</v>
      </c>
      <c r="F11" s="63">
        <v>1</v>
      </c>
      <c r="G11" s="63">
        <v>7.41</v>
      </c>
      <c r="H11" s="63">
        <f t="shared" ref="H11:H19" si="1">F11*G11</f>
        <v>7.41</v>
      </c>
      <c r="I11" s="61"/>
    </row>
    <row r="12" ht="67.7" customHeight="1" spans="1:9">
      <c r="A12" s="56" t="s">
        <v>73</v>
      </c>
      <c r="B12" s="62" t="s">
        <v>82</v>
      </c>
      <c r="C12" s="63" t="s">
        <v>83</v>
      </c>
      <c r="D12" s="63" t="s">
        <v>84</v>
      </c>
      <c r="E12" s="64" t="s">
        <v>85</v>
      </c>
      <c r="F12" s="65">
        <v>1</v>
      </c>
      <c r="G12" s="63">
        <v>16.58</v>
      </c>
      <c r="H12" s="63">
        <f t="shared" si="1"/>
        <v>16.58</v>
      </c>
      <c r="I12" s="61"/>
    </row>
    <row r="13" ht="67.7" customHeight="1" spans="1:9">
      <c r="A13" s="56" t="s">
        <v>77</v>
      </c>
      <c r="B13" s="62" t="s">
        <v>87</v>
      </c>
      <c r="C13" s="63" t="s">
        <v>88</v>
      </c>
      <c r="D13" s="63" t="s">
        <v>89</v>
      </c>
      <c r="E13" s="64" t="s">
        <v>68</v>
      </c>
      <c r="F13" s="65">
        <v>1</v>
      </c>
      <c r="G13" s="63">
        <v>24.8</v>
      </c>
      <c r="H13" s="63">
        <f t="shared" si="1"/>
        <v>24.8</v>
      </c>
      <c r="I13" s="61"/>
    </row>
    <row r="14" ht="67.7" customHeight="1" spans="1:9">
      <c r="A14" s="56" t="s">
        <v>81</v>
      </c>
      <c r="B14" s="62" t="s">
        <v>91</v>
      </c>
      <c r="C14" s="63" t="s">
        <v>92</v>
      </c>
      <c r="D14" s="63" t="s">
        <v>93</v>
      </c>
      <c r="E14" s="64" t="s">
        <v>68</v>
      </c>
      <c r="F14" s="65">
        <v>1</v>
      </c>
      <c r="G14" s="63">
        <v>25.22</v>
      </c>
      <c r="H14" s="63">
        <f t="shared" si="1"/>
        <v>25.22</v>
      </c>
      <c r="I14" s="61"/>
    </row>
    <row r="15" ht="67.7" customHeight="1" spans="1:9">
      <c r="A15" s="56" t="s">
        <v>86</v>
      </c>
      <c r="B15" s="62" t="s">
        <v>95</v>
      </c>
      <c r="C15" s="63" t="s">
        <v>96</v>
      </c>
      <c r="D15" s="63" t="s">
        <v>97</v>
      </c>
      <c r="E15" s="64" t="s">
        <v>68</v>
      </c>
      <c r="F15" s="65">
        <v>1</v>
      </c>
      <c r="G15" s="63">
        <v>17.68</v>
      </c>
      <c r="H15" s="63">
        <f t="shared" si="1"/>
        <v>17.68</v>
      </c>
      <c r="I15" s="61"/>
    </row>
    <row r="16" ht="67.7" customHeight="1" spans="1:9">
      <c r="A16" s="56" t="s">
        <v>90</v>
      </c>
      <c r="B16" s="62" t="s">
        <v>99</v>
      </c>
      <c r="C16" s="63" t="s">
        <v>100</v>
      </c>
      <c r="D16" s="63" t="s">
        <v>101</v>
      </c>
      <c r="E16" s="64" t="s">
        <v>85</v>
      </c>
      <c r="F16" s="65">
        <v>1</v>
      </c>
      <c r="G16" s="63">
        <v>8.38</v>
      </c>
      <c r="H16" s="63">
        <f t="shared" si="1"/>
        <v>8.38</v>
      </c>
      <c r="I16" s="61"/>
    </row>
    <row r="17" ht="67.7" customHeight="1" spans="1:9">
      <c r="A17" s="56" t="s">
        <v>94</v>
      </c>
      <c r="B17" s="62" t="s">
        <v>99</v>
      </c>
      <c r="C17" s="63" t="s">
        <v>100</v>
      </c>
      <c r="D17" s="63" t="s">
        <v>103</v>
      </c>
      <c r="E17" s="64" t="s">
        <v>85</v>
      </c>
      <c r="F17" s="65">
        <v>1</v>
      </c>
      <c r="G17" s="63">
        <v>3.81</v>
      </c>
      <c r="H17" s="63">
        <f t="shared" si="1"/>
        <v>3.81</v>
      </c>
      <c r="I17" s="61"/>
    </row>
    <row r="18" ht="67.7" customHeight="1" spans="1:9">
      <c r="A18" s="56" t="s">
        <v>98</v>
      </c>
      <c r="B18" s="62" t="s">
        <v>105</v>
      </c>
      <c r="C18" s="63" t="s">
        <v>106</v>
      </c>
      <c r="D18" s="63" t="s">
        <v>107</v>
      </c>
      <c r="E18" s="64" t="s">
        <v>108</v>
      </c>
      <c r="F18" s="65">
        <v>1</v>
      </c>
      <c r="G18" s="63">
        <v>7.76</v>
      </c>
      <c r="H18" s="63">
        <f t="shared" si="1"/>
        <v>7.76</v>
      </c>
      <c r="I18" s="61"/>
    </row>
    <row r="19" ht="67.7" customHeight="1" spans="1:9">
      <c r="A19" s="56" t="s">
        <v>102</v>
      </c>
      <c r="B19" s="62" t="s">
        <v>110</v>
      </c>
      <c r="C19" s="63" t="s">
        <v>111</v>
      </c>
      <c r="D19" s="63" t="s">
        <v>112</v>
      </c>
      <c r="E19" s="64" t="s">
        <v>68</v>
      </c>
      <c r="F19" s="65">
        <v>1</v>
      </c>
      <c r="G19" s="63">
        <v>5.49</v>
      </c>
      <c r="H19" s="63">
        <f t="shared" si="1"/>
        <v>5.49</v>
      </c>
      <c r="I19" s="61"/>
    </row>
    <row r="20" ht="42" customHeight="1" spans="1:9">
      <c r="A20" s="56" t="s">
        <v>104</v>
      </c>
      <c r="B20" s="62" t="s">
        <v>114</v>
      </c>
      <c r="C20" s="63" t="s">
        <v>115</v>
      </c>
      <c r="D20" s="63" t="s">
        <v>321</v>
      </c>
      <c r="E20" s="64" t="s">
        <v>117</v>
      </c>
      <c r="F20" s="63">
        <v>1.17</v>
      </c>
      <c r="G20" s="63">
        <v>151.5</v>
      </c>
      <c r="H20" s="63">
        <f t="shared" ref="H20:H34" si="2">F20*G20</f>
        <v>177.255</v>
      </c>
      <c r="I20" s="61"/>
    </row>
    <row r="21" ht="18.6" customHeight="1" spans="1:9">
      <c r="A21" s="56" t="s">
        <v>109</v>
      </c>
      <c r="B21" s="57"/>
      <c r="C21" s="58" t="s">
        <v>119</v>
      </c>
      <c r="D21" s="58"/>
      <c r="E21" s="59"/>
      <c r="F21" s="61"/>
      <c r="G21" s="61"/>
      <c r="H21" s="63">
        <f t="shared" si="2"/>
        <v>0</v>
      </c>
      <c r="I21" s="61"/>
    </row>
    <row r="22" ht="115.15" customHeight="1" spans="1:9">
      <c r="A22" s="56" t="s">
        <v>113</v>
      </c>
      <c r="B22" s="62" t="s">
        <v>121</v>
      </c>
      <c r="C22" s="63" t="s">
        <v>322</v>
      </c>
      <c r="D22" s="63" t="s">
        <v>323</v>
      </c>
      <c r="E22" s="64" t="s">
        <v>59</v>
      </c>
      <c r="F22" s="63">
        <v>3.96</v>
      </c>
      <c r="G22" s="63">
        <v>424.39</v>
      </c>
      <c r="H22" s="63">
        <f t="shared" si="2"/>
        <v>1680.5844</v>
      </c>
      <c r="I22" s="61"/>
    </row>
    <row r="23" ht="43.9" customHeight="1" spans="1:9">
      <c r="A23" s="56" t="s">
        <v>118</v>
      </c>
      <c r="B23" s="62" t="s">
        <v>125</v>
      </c>
      <c r="C23" s="63" t="s">
        <v>126</v>
      </c>
      <c r="D23" s="63" t="s">
        <v>324</v>
      </c>
      <c r="E23" s="64" t="s">
        <v>325</v>
      </c>
      <c r="F23" s="63">
        <v>1</v>
      </c>
      <c r="G23" s="63">
        <v>3868.02</v>
      </c>
      <c r="H23" s="63">
        <f t="shared" si="2"/>
        <v>3868.02</v>
      </c>
      <c r="I23" s="61"/>
    </row>
    <row r="24" ht="18.6" customHeight="1" spans="1:9">
      <c r="A24" s="56" t="s">
        <v>120</v>
      </c>
      <c r="B24" s="57"/>
      <c r="C24" s="58" t="s">
        <v>140</v>
      </c>
      <c r="D24" s="58"/>
      <c r="E24" s="59"/>
      <c r="F24" s="61"/>
      <c r="G24" s="61"/>
      <c r="H24" s="63">
        <f t="shared" si="2"/>
        <v>0</v>
      </c>
      <c r="I24" s="61"/>
    </row>
    <row r="25" ht="43.9" customHeight="1" spans="1:9">
      <c r="A25" s="56" t="s">
        <v>124</v>
      </c>
      <c r="B25" s="62" t="s">
        <v>326</v>
      </c>
      <c r="C25" s="63" t="s">
        <v>327</v>
      </c>
      <c r="D25" s="63" t="s">
        <v>328</v>
      </c>
      <c r="E25" s="64" t="s">
        <v>59</v>
      </c>
      <c r="F25" s="63">
        <v>18.75</v>
      </c>
      <c r="G25" s="63">
        <v>191.77</v>
      </c>
      <c r="H25" s="63">
        <f t="shared" si="2"/>
        <v>3595.6875</v>
      </c>
      <c r="I25" s="61"/>
    </row>
    <row r="26" ht="43.9" customHeight="1" spans="1:9">
      <c r="A26" s="56" t="s">
        <v>128</v>
      </c>
      <c r="B26" s="62" t="s">
        <v>329</v>
      </c>
      <c r="C26" s="63" t="s">
        <v>330</v>
      </c>
      <c r="D26" s="63" t="s">
        <v>331</v>
      </c>
      <c r="E26" s="64" t="s">
        <v>59</v>
      </c>
      <c r="F26" s="63">
        <v>1.89</v>
      </c>
      <c r="G26" s="63">
        <v>191.77</v>
      </c>
      <c r="H26" s="63">
        <f t="shared" si="2"/>
        <v>362.4453</v>
      </c>
      <c r="I26" s="61"/>
    </row>
    <row r="27" ht="43.9" customHeight="1" spans="1:9">
      <c r="A27" s="56" t="s">
        <v>132</v>
      </c>
      <c r="B27" s="62" t="s">
        <v>332</v>
      </c>
      <c r="C27" s="63" t="s">
        <v>333</v>
      </c>
      <c r="D27" s="63" t="s">
        <v>334</v>
      </c>
      <c r="E27" s="64" t="s">
        <v>85</v>
      </c>
      <c r="F27" s="63">
        <v>16.8</v>
      </c>
      <c r="G27" s="63">
        <v>68.38</v>
      </c>
      <c r="H27" s="63">
        <f t="shared" si="2"/>
        <v>1148.784</v>
      </c>
      <c r="I27" s="61"/>
    </row>
    <row r="28" ht="18.6" customHeight="1" spans="1:9">
      <c r="A28" s="56" t="s">
        <v>136</v>
      </c>
      <c r="B28" s="62" t="s">
        <v>335</v>
      </c>
      <c r="C28" s="63" t="s">
        <v>336</v>
      </c>
      <c r="D28" s="63" t="s">
        <v>337</v>
      </c>
      <c r="E28" s="64" t="s">
        <v>85</v>
      </c>
      <c r="F28" s="63">
        <v>15</v>
      </c>
      <c r="G28" s="63">
        <v>42.16</v>
      </c>
      <c r="H28" s="63">
        <f t="shared" si="2"/>
        <v>632.4</v>
      </c>
      <c r="I28" s="61"/>
    </row>
    <row r="29" ht="79.5" customHeight="1" spans="1:9">
      <c r="A29" s="56" t="s">
        <v>139</v>
      </c>
      <c r="B29" s="62" t="s">
        <v>162</v>
      </c>
      <c r="C29" s="63" t="s">
        <v>163</v>
      </c>
      <c r="D29" s="63" t="s">
        <v>338</v>
      </c>
      <c r="E29" s="64" t="s">
        <v>59</v>
      </c>
      <c r="F29" s="63">
        <v>0.7</v>
      </c>
      <c r="G29" s="63">
        <v>240.5</v>
      </c>
      <c r="H29" s="63">
        <f t="shared" si="2"/>
        <v>168.35</v>
      </c>
      <c r="I29" s="61"/>
    </row>
    <row r="30" ht="79.5" customHeight="1" spans="1:9">
      <c r="A30" s="56" t="s">
        <v>141</v>
      </c>
      <c r="B30" s="62" t="s">
        <v>146</v>
      </c>
      <c r="C30" s="63" t="s">
        <v>339</v>
      </c>
      <c r="D30" s="63" t="s">
        <v>340</v>
      </c>
      <c r="E30" s="64" t="s">
        <v>59</v>
      </c>
      <c r="F30" s="63">
        <v>116.28</v>
      </c>
      <c r="G30" s="63">
        <v>43.81</v>
      </c>
      <c r="H30" s="63">
        <f t="shared" si="2"/>
        <v>5094.2268</v>
      </c>
      <c r="I30" s="61"/>
    </row>
    <row r="31" ht="79.5" customHeight="1" spans="1:9">
      <c r="A31" s="56" t="s">
        <v>145</v>
      </c>
      <c r="B31" s="62" t="s">
        <v>146</v>
      </c>
      <c r="C31" s="63" t="s">
        <v>147</v>
      </c>
      <c r="D31" s="63" t="s">
        <v>148</v>
      </c>
      <c r="E31" s="64" t="s">
        <v>59</v>
      </c>
      <c r="F31" s="65">
        <v>1</v>
      </c>
      <c r="G31" s="63">
        <v>11.21</v>
      </c>
      <c r="H31" s="63">
        <f t="shared" si="2"/>
        <v>11.21</v>
      </c>
      <c r="I31" s="61"/>
    </row>
    <row r="32" ht="79.5" customHeight="1" spans="1:9">
      <c r="A32" s="56" t="s">
        <v>149</v>
      </c>
      <c r="B32" s="62" t="s">
        <v>150</v>
      </c>
      <c r="C32" s="63" t="s">
        <v>151</v>
      </c>
      <c r="D32" s="63" t="s">
        <v>152</v>
      </c>
      <c r="E32" s="64" t="s">
        <v>85</v>
      </c>
      <c r="F32" s="65">
        <v>1</v>
      </c>
      <c r="G32" s="63">
        <v>67.19</v>
      </c>
      <c r="H32" s="63">
        <f t="shared" si="2"/>
        <v>67.19</v>
      </c>
      <c r="I32" s="61"/>
    </row>
    <row r="33" ht="79.5" customHeight="1" spans="1:9">
      <c r="A33" s="56" t="s">
        <v>153</v>
      </c>
      <c r="B33" s="62" t="s">
        <v>154</v>
      </c>
      <c r="C33" s="63" t="s">
        <v>155</v>
      </c>
      <c r="D33" s="63" t="s">
        <v>156</v>
      </c>
      <c r="E33" s="64" t="s">
        <v>59</v>
      </c>
      <c r="F33" s="65">
        <v>1</v>
      </c>
      <c r="G33" s="63">
        <v>59.83</v>
      </c>
      <c r="H33" s="63">
        <f t="shared" si="2"/>
        <v>59.83</v>
      </c>
      <c r="I33" s="61"/>
    </row>
    <row r="34" ht="79.5" customHeight="1" spans="1:9">
      <c r="A34" s="56" t="s">
        <v>157</v>
      </c>
      <c r="B34" s="62" t="s">
        <v>158</v>
      </c>
      <c r="C34" s="63" t="s">
        <v>159</v>
      </c>
      <c r="D34" s="63" t="s">
        <v>160</v>
      </c>
      <c r="E34" s="64" t="s">
        <v>59</v>
      </c>
      <c r="F34" s="65">
        <v>4</v>
      </c>
      <c r="G34" s="63">
        <v>53.5</v>
      </c>
      <c r="H34" s="63">
        <f t="shared" si="2"/>
        <v>214</v>
      </c>
      <c r="I34" s="61"/>
    </row>
    <row r="35" ht="79.5" customHeight="1" spans="1:9">
      <c r="A35" s="56" t="s">
        <v>161</v>
      </c>
      <c r="B35" s="85"/>
      <c r="C35" s="86" t="s">
        <v>166</v>
      </c>
      <c r="D35" s="86"/>
      <c r="E35" s="87"/>
      <c r="F35" s="76"/>
      <c r="G35" s="76"/>
      <c r="H35" s="76"/>
      <c r="I35" s="61"/>
    </row>
    <row r="36" ht="79.5" customHeight="1" spans="1:9">
      <c r="A36" s="56" t="s">
        <v>165</v>
      </c>
      <c r="B36" s="62" t="s">
        <v>168</v>
      </c>
      <c r="C36" s="63" t="s">
        <v>169</v>
      </c>
      <c r="D36" s="63" t="s">
        <v>170</v>
      </c>
      <c r="E36" s="64" t="s">
        <v>59</v>
      </c>
      <c r="F36" s="65">
        <v>1</v>
      </c>
      <c r="G36" s="63">
        <v>166.78</v>
      </c>
      <c r="H36" s="63">
        <f t="shared" ref="H36:H39" si="3">F36*G36</f>
        <v>166.78</v>
      </c>
      <c r="I36" s="61"/>
    </row>
    <row r="37" ht="79.5" customHeight="1" spans="1:9">
      <c r="A37" s="56" t="s">
        <v>167</v>
      </c>
      <c r="B37" s="62" t="s">
        <v>172</v>
      </c>
      <c r="C37" s="63" t="s">
        <v>173</v>
      </c>
      <c r="D37" s="63" t="s">
        <v>174</v>
      </c>
      <c r="E37" s="64" t="s">
        <v>59</v>
      </c>
      <c r="F37" s="65">
        <v>1</v>
      </c>
      <c r="G37" s="63">
        <v>103.52</v>
      </c>
      <c r="H37" s="63">
        <f t="shared" si="3"/>
        <v>103.52</v>
      </c>
      <c r="I37" s="61"/>
    </row>
    <row r="38" ht="79.5" customHeight="1" spans="1:9">
      <c r="A38" s="56" t="s">
        <v>171</v>
      </c>
      <c r="B38" s="62" t="s">
        <v>176</v>
      </c>
      <c r="C38" s="63" t="s">
        <v>177</v>
      </c>
      <c r="D38" s="63" t="s">
        <v>178</v>
      </c>
      <c r="E38" s="64" t="s">
        <v>59</v>
      </c>
      <c r="F38" s="65">
        <v>1</v>
      </c>
      <c r="G38" s="63">
        <v>31.84</v>
      </c>
      <c r="H38" s="63">
        <f t="shared" si="3"/>
        <v>31.84</v>
      </c>
      <c r="I38" s="61"/>
    </row>
    <row r="39" ht="79.5" customHeight="1" spans="1:9">
      <c r="A39" s="56" t="s">
        <v>175</v>
      </c>
      <c r="B39" s="62" t="s">
        <v>180</v>
      </c>
      <c r="C39" s="63" t="s">
        <v>181</v>
      </c>
      <c r="D39" s="63" t="s">
        <v>182</v>
      </c>
      <c r="E39" s="64" t="s">
        <v>59</v>
      </c>
      <c r="F39" s="65">
        <v>1</v>
      </c>
      <c r="G39" s="63">
        <v>252.89</v>
      </c>
      <c r="H39" s="63">
        <f t="shared" si="3"/>
        <v>252.89</v>
      </c>
      <c r="I39" s="61"/>
    </row>
    <row r="40" ht="42.95" customHeight="1" spans="1:9">
      <c r="A40" s="56" t="s">
        <v>179</v>
      </c>
      <c r="B40" s="62"/>
      <c r="C40" s="63" t="s">
        <v>208</v>
      </c>
      <c r="D40" s="63"/>
      <c r="E40" s="64"/>
      <c r="F40" s="63"/>
      <c r="G40" s="63"/>
      <c r="H40" s="63"/>
      <c r="I40" s="76"/>
    </row>
    <row r="41" ht="42.95" customHeight="1" spans="1:9">
      <c r="A41" s="56" t="s">
        <v>183</v>
      </c>
      <c r="B41" s="62" t="s">
        <v>210</v>
      </c>
      <c r="C41" s="63" t="s">
        <v>211</v>
      </c>
      <c r="D41" s="63" t="s">
        <v>341</v>
      </c>
      <c r="E41" s="64" t="s">
        <v>59</v>
      </c>
      <c r="F41" s="63">
        <v>116.28</v>
      </c>
      <c r="G41" s="63">
        <v>3.85</v>
      </c>
      <c r="H41" s="63">
        <f>F41*G41</f>
        <v>447.678</v>
      </c>
      <c r="I41" s="76"/>
    </row>
    <row r="42" ht="18.6" customHeight="1" spans="1:9">
      <c r="A42" s="56" t="s">
        <v>185</v>
      </c>
      <c r="B42" s="57"/>
      <c r="C42" s="58" t="s">
        <v>218</v>
      </c>
      <c r="D42" s="58"/>
      <c r="E42" s="59"/>
      <c r="F42" s="61"/>
      <c r="G42" s="61"/>
      <c r="H42" s="61">
        <f>SUM(H8:H41)</f>
        <v>18277.823</v>
      </c>
      <c r="I42" s="61"/>
    </row>
    <row r="43" ht="18.6" customHeight="1" spans="1:9">
      <c r="A43" s="56" t="s">
        <v>189</v>
      </c>
      <c r="B43" s="57"/>
      <c r="C43" s="58" t="s">
        <v>15</v>
      </c>
      <c r="D43" s="58"/>
      <c r="E43" s="59"/>
      <c r="F43" s="61"/>
      <c r="G43" s="61"/>
      <c r="H43" s="61"/>
      <c r="I43" s="61"/>
    </row>
    <row r="44" ht="18.6" customHeight="1" spans="1:9">
      <c r="A44" s="56" t="s">
        <v>193</v>
      </c>
      <c r="B44" s="57"/>
      <c r="C44" s="58" t="s">
        <v>221</v>
      </c>
      <c r="D44" s="58"/>
      <c r="E44" s="59"/>
      <c r="F44" s="61"/>
      <c r="G44" s="61"/>
      <c r="H44" s="61"/>
      <c r="I44" s="61"/>
    </row>
    <row r="45" ht="18.6" customHeight="1" spans="1:9">
      <c r="A45" s="56" t="s">
        <v>195</v>
      </c>
      <c r="B45" s="57"/>
      <c r="C45" s="58" t="s">
        <v>223</v>
      </c>
      <c r="D45" s="58"/>
      <c r="E45" s="59"/>
      <c r="F45" s="61"/>
      <c r="G45" s="61"/>
      <c r="H45" s="61"/>
      <c r="I45" s="61"/>
    </row>
    <row r="46" ht="67.7" customHeight="1" spans="1:9">
      <c r="A46" s="56" t="s">
        <v>199</v>
      </c>
      <c r="B46" s="62" t="s">
        <v>236</v>
      </c>
      <c r="C46" s="63" t="s">
        <v>342</v>
      </c>
      <c r="D46" s="63" t="s">
        <v>343</v>
      </c>
      <c r="E46" s="64" t="s">
        <v>239</v>
      </c>
      <c r="F46" s="63">
        <v>1</v>
      </c>
      <c r="G46" s="63">
        <v>1606.29</v>
      </c>
      <c r="H46" s="63">
        <f t="shared" ref="H46:H59" si="4">F46*G46</f>
        <v>1606.29</v>
      </c>
      <c r="I46" s="61"/>
    </row>
    <row r="47" ht="55.7" customHeight="1" spans="1:9">
      <c r="A47" s="56" t="s">
        <v>203</v>
      </c>
      <c r="B47" s="62" t="s">
        <v>344</v>
      </c>
      <c r="C47" s="63" t="s">
        <v>342</v>
      </c>
      <c r="D47" s="63" t="s">
        <v>345</v>
      </c>
      <c r="E47" s="64" t="s">
        <v>239</v>
      </c>
      <c r="F47" s="63">
        <v>3</v>
      </c>
      <c r="G47" s="63">
        <v>603.54</v>
      </c>
      <c r="H47" s="63">
        <f t="shared" si="4"/>
        <v>1810.62</v>
      </c>
      <c r="I47" s="61"/>
    </row>
    <row r="48" ht="55.7" customHeight="1" spans="1:9">
      <c r="A48" s="56" t="s">
        <v>207</v>
      </c>
      <c r="B48" s="62" t="s">
        <v>264</v>
      </c>
      <c r="C48" s="63" t="s">
        <v>229</v>
      </c>
      <c r="D48" s="63" t="s">
        <v>346</v>
      </c>
      <c r="E48" s="64" t="s">
        <v>85</v>
      </c>
      <c r="F48" s="63">
        <v>10</v>
      </c>
      <c r="G48" s="63">
        <v>10.69</v>
      </c>
      <c r="H48" s="63">
        <f t="shared" si="4"/>
        <v>106.9</v>
      </c>
      <c r="I48" s="61"/>
    </row>
    <row r="49" ht="55.7" customHeight="1" spans="1:9">
      <c r="A49" s="56" t="s">
        <v>209</v>
      </c>
      <c r="B49" s="62" t="s">
        <v>347</v>
      </c>
      <c r="C49" s="63" t="s">
        <v>294</v>
      </c>
      <c r="D49" s="63" t="s">
        <v>348</v>
      </c>
      <c r="E49" s="64" t="s">
        <v>85</v>
      </c>
      <c r="F49" s="63">
        <v>8</v>
      </c>
      <c r="G49" s="63">
        <v>21.63</v>
      </c>
      <c r="H49" s="63">
        <f t="shared" si="4"/>
        <v>173.04</v>
      </c>
      <c r="I49" s="61"/>
    </row>
    <row r="50" ht="55.7" customHeight="1" spans="1:9">
      <c r="A50" s="56" t="s">
        <v>212</v>
      </c>
      <c r="B50" s="62" t="s">
        <v>228</v>
      </c>
      <c r="C50" s="63" t="s">
        <v>229</v>
      </c>
      <c r="D50" s="63" t="s">
        <v>349</v>
      </c>
      <c r="E50" s="64" t="s">
        <v>85</v>
      </c>
      <c r="F50" s="63">
        <v>93</v>
      </c>
      <c r="G50" s="63">
        <v>6.81</v>
      </c>
      <c r="H50" s="63">
        <f t="shared" si="4"/>
        <v>633.33</v>
      </c>
      <c r="I50" s="61"/>
    </row>
    <row r="51" ht="55.7" customHeight="1" spans="1:9">
      <c r="A51" s="56" t="s">
        <v>214</v>
      </c>
      <c r="B51" s="62" t="s">
        <v>293</v>
      </c>
      <c r="C51" s="63" t="s">
        <v>294</v>
      </c>
      <c r="D51" s="63" t="s">
        <v>350</v>
      </c>
      <c r="E51" s="64" t="s">
        <v>85</v>
      </c>
      <c r="F51" s="63">
        <v>78</v>
      </c>
      <c r="G51" s="63">
        <v>17.59</v>
      </c>
      <c r="H51" s="63">
        <f t="shared" si="4"/>
        <v>1372.02</v>
      </c>
      <c r="I51" s="61"/>
    </row>
    <row r="52" ht="55.7" customHeight="1" spans="1:9">
      <c r="A52" s="56" t="s">
        <v>217</v>
      </c>
      <c r="B52" s="62" t="s">
        <v>241</v>
      </c>
      <c r="C52" s="63" t="s">
        <v>242</v>
      </c>
      <c r="D52" s="63" t="s">
        <v>351</v>
      </c>
      <c r="E52" s="64" t="s">
        <v>108</v>
      </c>
      <c r="F52" s="63">
        <v>40</v>
      </c>
      <c r="G52" s="63">
        <v>27.31</v>
      </c>
      <c r="H52" s="63">
        <f t="shared" si="4"/>
        <v>1092.4</v>
      </c>
      <c r="I52" s="61"/>
    </row>
    <row r="53" ht="55.7" customHeight="1" spans="1:9">
      <c r="A53" s="56" t="s">
        <v>219</v>
      </c>
      <c r="B53" s="62" t="s">
        <v>352</v>
      </c>
      <c r="C53" s="63" t="s">
        <v>353</v>
      </c>
      <c r="D53" s="63" t="s">
        <v>354</v>
      </c>
      <c r="E53" s="64" t="s">
        <v>108</v>
      </c>
      <c r="F53" s="63">
        <f>40+5</f>
        <v>45</v>
      </c>
      <c r="G53" s="63">
        <v>14.95</v>
      </c>
      <c r="H53" s="63">
        <f t="shared" si="4"/>
        <v>672.75</v>
      </c>
      <c r="I53" s="61"/>
    </row>
    <row r="54" ht="55.7" customHeight="1" spans="1:9">
      <c r="A54" s="56" t="s">
        <v>220</v>
      </c>
      <c r="B54" s="62" t="s">
        <v>249</v>
      </c>
      <c r="C54" s="63" t="s">
        <v>229</v>
      </c>
      <c r="D54" s="63" t="s">
        <v>355</v>
      </c>
      <c r="E54" s="64" t="s">
        <v>85</v>
      </c>
      <c r="F54" s="63">
        <v>100</v>
      </c>
      <c r="G54" s="63">
        <v>4.89</v>
      </c>
      <c r="H54" s="63">
        <f t="shared" si="4"/>
        <v>489</v>
      </c>
      <c r="I54" s="61"/>
    </row>
    <row r="55" ht="55.7" customHeight="1" spans="1:9">
      <c r="A55" s="56" t="s">
        <v>222</v>
      </c>
      <c r="B55" s="62" t="s">
        <v>356</v>
      </c>
      <c r="C55" s="63" t="s">
        <v>294</v>
      </c>
      <c r="D55" s="63" t="s">
        <v>357</v>
      </c>
      <c r="E55" s="64" t="s">
        <v>85</v>
      </c>
      <c r="F55" s="63">
        <v>100</v>
      </c>
      <c r="G55" s="63">
        <v>22.09</v>
      </c>
      <c r="H55" s="63">
        <f t="shared" si="4"/>
        <v>2209</v>
      </c>
      <c r="I55" s="61"/>
    </row>
    <row r="56" ht="55.7" customHeight="1" spans="1:9">
      <c r="A56" s="56" t="s">
        <v>224</v>
      </c>
      <c r="B56" s="62" t="s">
        <v>358</v>
      </c>
      <c r="C56" s="63" t="s">
        <v>359</v>
      </c>
      <c r="D56" s="63" t="s">
        <v>360</v>
      </c>
      <c r="E56" s="64" t="s">
        <v>108</v>
      </c>
      <c r="F56" s="63">
        <v>5</v>
      </c>
      <c r="G56" s="63">
        <v>28.1</v>
      </c>
      <c r="H56" s="63">
        <f t="shared" si="4"/>
        <v>140.5</v>
      </c>
      <c r="I56" s="61"/>
    </row>
    <row r="57" ht="55.7" customHeight="1" spans="1:9">
      <c r="A57" s="56" t="s">
        <v>227</v>
      </c>
      <c r="B57" s="62" t="s">
        <v>361</v>
      </c>
      <c r="C57" s="63" t="s">
        <v>229</v>
      </c>
      <c r="D57" s="63" t="s">
        <v>362</v>
      </c>
      <c r="E57" s="64" t="s">
        <v>85</v>
      </c>
      <c r="F57" s="63">
        <v>150</v>
      </c>
      <c r="G57" s="63">
        <v>4.51</v>
      </c>
      <c r="H57" s="63">
        <f t="shared" si="4"/>
        <v>676.5</v>
      </c>
      <c r="I57" s="61"/>
    </row>
    <row r="58" ht="79.5" customHeight="1" spans="1:9">
      <c r="A58" s="56" t="s">
        <v>231</v>
      </c>
      <c r="B58" s="62" t="s">
        <v>363</v>
      </c>
      <c r="C58" s="63" t="s">
        <v>294</v>
      </c>
      <c r="D58" s="63" t="s">
        <v>364</v>
      </c>
      <c r="E58" s="64" t="s">
        <v>85</v>
      </c>
      <c r="F58" s="63">
        <v>150</v>
      </c>
      <c r="G58" s="63">
        <v>19.94</v>
      </c>
      <c r="H58" s="63">
        <f t="shared" si="4"/>
        <v>2991</v>
      </c>
      <c r="I58" s="61"/>
    </row>
    <row r="59" ht="79.5" customHeight="1" spans="1:9">
      <c r="A59" s="56" t="s">
        <v>235</v>
      </c>
      <c r="B59" s="62" t="s">
        <v>245</v>
      </c>
      <c r="C59" s="63" t="s">
        <v>365</v>
      </c>
      <c r="D59" s="63" t="s">
        <v>366</v>
      </c>
      <c r="E59" s="64" t="s">
        <v>68</v>
      </c>
      <c r="F59" s="63">
        <v>4</v>
      </c>
      <c r="G59" s="63">
        <v>191.16</v>
      </c>
      <c r="H59" s="63">
        <f t="shared" si="4"/>
        <v>764.64</v>
      </c>
      <c r="I59" s="61"/>
    </row>
    <row r="60" ht="36" customHeight="1" spans="1:9">
      <c r="A60" s="56" t="s">
        <v>240</v>
      </c>
      <c r="B60" s="57"/>
      <c r="C60" s="58" t="s">
        <v>267</v>
      </c>
      <c r="D60" s="58"/>
      <c r="E60" s="59"/>
      <c r="F60" s="60"/>
      <c r="G60" s="61"/>
      <c r="H60" s="61"/>
      <c r="I60" s="61"/>
    </row>
    <row r="61" ht="79.5" customHeight="1" spans="1:9">
      <c r="A61" s="56" t="s">
        <v>244</v>
      </c>
      <c r="B61" s="62" t="s">
        <v>269</v>
      </c>
      <c r="C61" s="63" t="s">
        <v>270</v>
      </c>
      <c r="D61" s="63" t="s">
        <v>271</v>
      </c>
      <c r="E61" s="64" t="s">
        <v>272</v>
      </c>
      <c r="F61" s="65">
        <v>1</v>
      </c>
      <c r="G61" s="63">
        <v>1003.9</v>
      </c>
      <c r="H61" s="63">
        <f t="shared" ref="H61:H75" si="5">F61*G61</f>
        <v>1003.9</v>
      </c>
      <c r="I61" s="61"/>
    </row>
    <row r="62" ht="79.5" customHeight="1" spans="1:9">
      <c r="A62" s="56" t="s">
        <v>248</v>
      </c>
      <c r="B62" s="62" t="s">
        <v>274</v>
      </c>
      <c r="C62" s="63" t="s">
        <v>275</v>
      </c>
      <c r="D62" s="63" t="s">
        <v>276</v>
      </c>
      <c r="E62" s="64" t="s">
        <v>272</v>
      </c>
      <c r="F62" s="65">
        <v>1</v>
      </c>
      <c r="G62" s="63">
        <v>463.12</v>
      </c>
      <c r="H62" s="63">
        <f t="shared" si="5"/>
        <v>463.12</v>
      </c>
      <c r="I62" s="61"/>
    </row>
    <row r="63" ht="79.5" customHeight="1" spans="1:9">
      <c r="A63" s="56" t="s">
        <v>252</v>
      </c>
      <c r="B63" s="62" t="s">
        <v>278</v>
      </c>
      <c r="C63" s="63" t="s">
        <v>279</v>
      </c>
      <c r="D63" s="63" t="s">
        <v>280</v>
      </c>
      <c r="E63" s="64" t="s">
        <v>272</v>
      </c>
      <c r="F63" s="65">
        <v>1</v>
      </c>
      <c r="G63" s="63">
        <v>828.07</v>
      </c>
      <c r="H63" s="63">
        <f t="shared" si="5"/>
        <v>828.07</v>
      </c>
      <c r="I63" s="61"/>
    </row>
    <row r="64" ht="79.5" customHeight="1" spans="1:9">
      <c r="A64" s="56" t="s">
        <v>255</v>
      </c>
      <c r="B64" s="62" t="s">
        <v>282</v>
      </c>
      <c r="C64" s="63" t="s">
        <v>283</v>
      </c>
      <c r="D64" s="63" t="s">
        <v>284</v>
      </c>
      <c r="E64" s="64" t="s">
        <v>108</v>
      </c>
      <c r="F64" s="65">
        <v>1</v>
      </c>
      <c r="G64" s="63">
        <v>93.93</v>
      </c>
      <c r="H64" s="63">
        <f t="shared" si="5"/>
        <v>93.93</v>
      </c>
      <c r="I64" s="61"/>
    </row>
    <row r="65" ht="79.5" customHeight="1" spans="1:9">
      <c r="A65" s="56" t="s">
        <v>259</v>
      </c>
      <c r="B65" s="62" t="s">
        <v>286</v>
      </c>
      <c r="C65" s="63" t="s">
        <v>111</v>
      </c>
      <c r="D65" s="63" t="s">
        <v>287</v>
      </c>
      <c r="E65" s="64" t="s">
        <v>68</v>
      </c>
      <c r="F65" s="65">
        <v>1</v>
      </c>
      <c r="G65" s="63">
        <v>114.24</v>
      </c>
      <c r="H65" s="63">
        <f t="shared" si="5"/>
        <v>114.24</v>
      </c>
      <c r="I65" s="61"/>
    </row>
    <row r="66" ht="79.5" customHeight="1" spans="1:9">
      <c r="A66" s="56" t="s">
        <v>263</v>
      </c>
      <c r="B66" s="62" t="s">
        <v>289</v>
      </c>
      <c r="C66" s="63" t="s">
        <v>290</v>
      </c>
      <c r="D66" s="63" t="s">
        <v>291</v>
      </c>
      <c r="E66" s="64" t="s">
        <v>108</v>
      </c>
      <c r="F66" s="65">
        <v>1</v>
      </c>
      <c r="G66" s="63">
        <v>77.55</v>
      </c>
      <c r="H66" s="63">
        <f t="shared" si="5"/>
        <v>77.55</v>
      </c>
      <c r="I66" s="61"/>
    </row>
    <row r="67" ht="79.5" customHeight="1" spans="1:9">
      <c r="A67" s="56" t="s">
        <v>266</v>
      </c>
      <c r="B67" s="62" t="s">
        <v>293</v>
      </c>
      <c r="C67" s="63" t="s">
        <v>294</v>
      </c>
      <c r="D67" s="63" t="s">
        <v>295</v>
      </c>
      <c r="E67" s="64" t="s">
        <v>85</v>
      </c>
      <c r="F67" s="65">
        <v>1</v>
      </c>
      <c r="G67" s="63">
        <v>23.62</v>
      </c>
      <c r="H67" s="63">
        <f t="shared" si="5"/>
        <v>23.62</v>
      </c>
      <c r="I67" s="61"/>
    </row>
    <row r="68" ht="79.5" customHeight="1" spans="1:9">
      <c r="A68" s="56" t="s">
        <v>268</v>
      </c>
      <c r="B68" s="62" t="s">
        <v>297</v>
      </c>
      <c r="C68" s="63" t="s">
        <v>83</v>
      </c>
      <c r="D68" s="63" t="s">
        <v>298</v>
      </c>
      <c r="E68" s="64" t="s">
        <v>85</v>
      </c>
      <c r="F68" s="65">
        <v>1</v>
      </c>
      <c r="G68" s="63">
        <v>85.65</v>
      </c>
      <c r="H68" s="63">
        <f t="shared" si="5"/>
        <v>85.65</v>
      </c>
      <c r="I68" s="61"/>
    </row>
    <row r="69" ht="79.5" customHeight="1" spans="1:9">
      <c r="A69" s="56" t="s">
        <v>273</v>
      </c>
      <c r="B69" s="62" t="s">
        <v>82</v>
      </c>
      <c r="C69" s="63" t="s">
        <v>83</v>
      </c>
      <c r="D69" s="63" t="s">
        <v>300</v>
      </c>
      <c r="E69" s="64" t="s">
        <v>85</v>
      </c>
      <c r="F69" s="65">
        <v>1</v>
      </c>
      <c r="G69" s="63">
        <v>68.32</v>
      </c>
      <c r="H69" s="63">
        <f t="shared" si="5"/>
        <v>68.32</v>
      </c>
      <c r="I69" s="61"/>
    </row>
    <row r="70" ht="79.5" customHeight="1" spans="1:9">
      <c r="A70" s="56" t="s">
        <v>277</v>
      </c>
      <c r="B70" s="62" t="s">
        <v>82</v>
      </c>
      <c r="C70" s="63" t="s">
        <v>83</v>
      </c>
      <c r="D70" s="63" t="s">
        <v>302</v>
      </c>
      <c r="E70" s="64" t="s">
        <v>85</v>
      </c>
      <c r="F70" s="65">
        <v>1</v>
      </c>
      <c r="G70" s="63">
        <v>30.34</v>
      </c>
      <c r="H70" s="63">
        <f t="shared" si="5"/>
        <v>30.34</v>
      </c>
      <c r="I70" s="61"/>
    </row>
    <row r="71" ht="79.5" customHeight="1" spans="1:9">
      <c r="A71" s="56" t="s">
        <v>281</v>
      </c>
      <c r="B71" s="62" t="s">
        <v>297</v>
      </c>
      <c r="C71" s="63" t="s">
        <v>83</v>
      </c>
      <c r="D71" s="63" t="s">
        <v>304</v>
      </c>
      <c r="E71" s="64" t="s">
        <v>85</v>
      </c>
      <c r="F71" s="65">
        <v>1</v>
      </c>
      <c r="G71" s="63">
        <v>35.35</v>
      </c>
      <c r="H71" s="63">
        <f t="shared" si="5"/>
        <v>35.35</v>
      </c>
      <c r="I71" s="61"/>
    </row>
    <row r="72" ht="79.5" customHeight="1" spans="1:9">
      <c r="A72" s="56" t="s">
        <v>285</v>
      </c>
      <c r="B72" s="62" t="s">
        <v>306</v>
      </c>
      <c r="C72" s="63" t="s">
        <v>83</v>
      </c>
      <c r="D72" s="63" t="s">
        <v>307</v>
      </c>
      <c r="E72" s="64" t="s">
        <v>85</v>
      </c>
      <c r="F72" s="65">
        <v>1</v>
      </c>
      <c r="G72" s="63">
        <v>37.95</v>
      </c>
      <c r="H72" s="63">
        <f t="shared" si="5"/>
        <v>37.95</v>
      </c>
      <c r="I72" s="61"/>
    </row>
    <row r="73" ht="79.5" customHeight="1" spans="1:9">
      <c r="A73" s="56" t="s">
        <v>288</v>
      </c>
      <c r="B73" s="62" t="s">
        <v>309</v>
      </c>
      <c r="C73" s="63" t="s">
        <v>106</v>
      </c>
      <c r="D73" s="63" t="s">
        <v>310</v>
      </c>
      <c r="E73" s="64" t="s">
        <v>108</v>
      </c>
      <c r="F73" s="65">
        <v>1</v>
      </c>
      <c r="G73" s="63">
        <v>187.17</v>
      </c>
      <c r="H73" s="63">
        <f t="shared" si="5"/>
        <v>187.17</v>
      </c>
      <c r="I73" s="61"/>
    </row>
    <row r="74" ht="79.5" customHeight="1" spans="1:9">
      <c r="A74" s="56" t="s">
        <v>292</v>
      </c>
      <c r="B74" s="62" t="s">
        <v>312</v>
      </c>
      <c r="C74" s="63" t="s">
        <v>96</v>
      </c>
      <c r="D74" s="63" t="s">
        <v>313</v>
      </c>
      <c r="E74" s="64" t="s">
        <v>68</v>
      </c>
      <c r="F74" s="65">
        <v>1</v>
      </c>
      <c r="G74" s="63">
        <v>342.07</v>
      </c>
      <c r="H74" s="63">
        <f t="shared" si="5"/>
        <v>342.07</v>
      </c>
      <c r="I74" s="61"/>
    </row>
    <row r="75" ht="43.9" customHeight="1" spans="1:9">
      <c r="A75" s="56" t="s">
        <v>296</v>
      </c>
      <c r="B75" s="62" t="s">
        <v>315</v>
      </c>
      <c r="C75" s="63" t="s">
        <v>316</v>
      </c>
      <c r="D75" s="63" t="s">
        <v>317</v>
      </c>
      <c r="E75" s="64" t="s">
        <v>108</v>
      </c>
      <c r="F75" s="65">
        <v>1</v>
      </c>
      <c r="G75" s="63">
        <v>23.75</v>
      </c>
      <c r="H75" s="63">
        <f t="shared" si="5"/>
        <v>23.75</v>
      </c>
      <c r="I75" s="61"/>
    </row>
    <row r="76" ht="18.6" customHeight="1" spans="1:9">
      <c r="A76" s="56" t="s">
        <v>299</v>
      </c>
      <c r="B76" s="57"/>
      <c r="C76" s="58" t="s">
        <v>319</v>
      </c>
      <c r="D76" s="58"/>
      <c r="E76" s="59"/>
      <c r="F76" s="84"/>
      <c r="G76" s="61"/>
      <c r="H76" s="61">
        <f>SUM(H46:H75)</f>
        <v>18153.02</v>
      </c>
      <c r="I76" s="61"/>
    </row>
    <row r="77" ht="18.6" customHeight="1" spans="1:9">
      <c r="A77" s="72" t="s">
        <v>367</v>
      </c>
      <c r="B77" s="88"/>
      <c r="C77" s="88"/>
      <c r="D77" s="88"/>
      <c r="E77" s="88"/>
      <c r="F77" s="88"/>
      <c r="G77" s="88"/>
      <c r="H77" s="76">
        <f>H76+H42</f>
        <v>36430.843</v>
      </c>
      <c r="I77" s="77"/>
    </row>
  </sheetData>
  <mergeCells count="24">
    <mergeCell ref="A1:I1"/>
    <mergeCell ref="A2:I2"/>
    <mergeCell ref="A3:D3"/>
    <mergeCell ref="E3:F3"/>
    <mergeCell ref="G3:I3"/>
    <mergeCell ref="G4:I4"/>
    <mergeCell ref="C6:D6"/>
    <mergeCell ref="C7:D7"/>
    <mergeCell ref="C21:D21"/>
    <mergeCell ref="C24:D24"/>
    <mergeCell ref="C35:D35"/>
    <mergeCell ref="C42:D42"/>
    <mergeCell ref="C43:D43"/>
    <mergeCell ref="C44:D44"/>
    <mergeCell ref="C45:D45"/>
    <mergeCell ref="C60:D60"/>
    <mergeCell ref="C76:D76"/>
    <mergeCell ref="A77:G77"/>
    <mergeCell ref="A4:A5"/>
    <mergeCell ref="B4:B5"/>
    <mergeCell ref="C4:C5"/>
    <mergeCell ref="D4:D5"/>
    <mergeCell ref="E4:E5"/>
    <mergeCell ref="F4:F5"/>
  </mergeCells>
  <printOptions horizontalCentered="1"/>
  <pageMargins left="0.590551181102362" right="0.393700787401575" top="0.590551181102362" bottom="0.590551181102362" header="0.393700787401575" footer="0.31496062992126"/>
  <pageSetup paperSize="9" fitToHeight="0" orientation="portrait"/>
  <headerFooter alignWithMargins="0" scaleWithDoc="0">
    <oddHeader>&amp;R&amp;"宋体"&amp;10 表 08A</oddHeader>
    <oddFooter>&amp;C&amp;"宋体"&amp;10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1"/>
  <sheetViews>
    <sheetView showGridLines="0" workbookViewId="0">
      <pane ySplit="5" topLeftCell="A6" activePane="bottomLeft" state="frozen"/>
      <selection/>
      <selection pane="bottomLeft" activeCell="D8" sqref="D8"/>
    </sheetView>
  </sheetViews>
  <sheetFormatPr defaultColWidth="10" defaultRowHeight="12"/>
  <cols>
    <col min="1" max="1" width="3.875" style="42" customWidth="1"/>
    <col min="2" max="2" width="14" style="42" customWidth="1"/>
    <col min="3" max="3" width="11.125" style="42"/>
    <col min="4" max="4" width="20" style="42" customWidth="1"/>
    <col min="5" max="5" width="4.75" style="42"/>
    <col min="6" max="6" width="11.125" style="43"/>
    <col min="7" max="7" width="10.375" style="42"/>
    <col min="8" max="8" width="10.375" style="43"/>
    <col min="9" max="9" width="7.875" style="42"/>
    <col min="10" max="10" width="11.125" style="42"/>
    <col min="11" max="16384" width="10" style="42"/>
  </cols>
  <sheetData>
    <row r="1" ht="48.4" customHeight="1" spans="1:9">
      <c r="A1" s="44" t="s">
        <v>39</v>
      </c>
      <c r="B1" s="45"/>
      <c r="C1" s="45"/>
      <c r="D1" s="45"/>
      <c r="E1" s="45"/>
      <c r="F1" s="46"/>
      <c r="G1" s="45"/>
      <c r="H1" s="46"/>
      <c r="I1" s="45"/>
    </row>
    <row r="2" ht="17.25" customHeight="1" spans="1:9">
      <c r="A2" s="47" t="s">
        <v>40</v>
      </c>
      <c r="B2" s="47"/>
      <c r="C2" s="47"/>
      <c r="D2" s="47"/>
      <c r="E2" s="47"/>
      <c r="F2" s="47"/>
      <c r="G2" s="47"/>
      <c r="H2" s="47"/>
      <c r="I2" s="47"/>
    </row>
    <row r="3" ht="18.6" customHeight="1" spans="1:9">
      <c r="A3" s="48" t="s">
        <v>368</v>
      </c>
      <c r="B3" s="49"/>
      <c r="C3" s="49"/>
      <c r="D3" s="49"/>
      <c r="E3" s="49"/>
      <c r="F3" s="50"/>
      <c r="G3" s="51" t="s">
        <v>369</v>
      </c>
      <c r="H3" s="50"/>
      <c r="I3" s="49"/>
    </row>
    <row r="4" ht="18.6" customHeight="1" spans="1:9">
      <c r="A4" s="52" t="s">
        <v>2</v>
      </c>
      <c r="B4" s="52" t="s">
        <v>43</v>
      </c>
      <c r="C4" s="52" t="s">
        <v>44</v>
      </c>
      <c r="D4" s="52" t="s">
        <v>45</v>
      </c>
      <c r="E4" s="52" t="s">
        <v>46</v>
      </c>
      <c r="F4" s="53" t="s">
        <v>47</v>
      </c>
      <c r="G4" s="54" t="s">
        <v>48</v>
      </c>
      <c r="H4" s="53"/>
      <c r="I4" s="54"/>
    </row>
    <row r="5" ht="33.4" customHeight="1" spans="1:9">
      <c r="A5" s="52"/>
      <c r="B5" s="52"/>
      <c r="C5" s="52"/>
      <c r="D5" s="52"/>
      <c r="E5" s="52"/>
      <c r="F5" s="53"/>
      <c r="G5" s="52" t="s">
        <v>49</v>
      </c>
      <c r="H5" s="55" t="s">
        <v>50</v>
      </c>
      <c r="I5" s="52" t="s">
        <v>51</v>
      </c>
    </row>
    <row r="6" ht="18.6" customHeight="1" spans="1:9">
      <c r="A6" s="56" t="s">
        <v>52</v>
      </c>
      <c r="B6" s="57"/>
      <c r="C6" s="58" t="s">
        <v>370</v>
      </c>
      <c r="D6" s="58"/>
      <c r="E6" s="59"/>
      <c r="F6" s="60"/>
      <c r="G6" s="61"/>
      <c r="H6" s="60"/>
      <c r="I6" s="61"/>
    </row>
    <row r="7" ht="18.6" customHeight="1" spans="1:9">
      <c r="A7" s="56" t="s">
        <v>53</v>
      </c>
      <c r="B7" s="57"/>
      <c r="C7" s="58" t="s">
        <v>54</v>
      </c>
      <c r="D7" s="58"/>
      <c r="E7" s="59"/>
      <c r="F7" s="60"/>
      <c r="G7" s="61"/>
      <c r="H7" s="60"/>
      <c r="I7" s="61"/>
    </row>
    <row r="8" ht="53.1" customHeight="1" spans="1:9">
      <c r="A8" s="56" t="s">
        <v>55</v>
      </c>
      <c r="B8" s="62" t="s">
        <v>70</v>
      </c>
      <c r="C8" s="63" t="s">
        <v>71</v>
      </c>
      <c r="D8" s="63" t="s">
        <v>72</v>
      </c>
      <c r="E8" s="64" t="s">
        <v>59</v>
      </c>
      <c r="F8" s="65">
        <v>576</v>
      </c>
      <c r="G8" s="63">
        <v>6.99</v>
      </c>
      <c r="H8" s="65">
        <f t="shared" ref="H8:H38" si="0">F8*G8</f>
        <v>4026.24</v>
      </c>
      <c r="I8" s="61"/>
    </row>
    <row r="9" ht="69" customHeight="1" spans="1:9">
      <c r="A9" s="56" t="s">
        <v>60</v>
      </c>
      <c r="B9" s="62" t="s">
        <v>371</v>
      </c>
      <c r="C9" s="63" t="s">
        <v>57</v>
      </c>
      <c r="D9" s="63" t="s">
        <v>372</v>
      </c>
      <c r="E9" s="64" t="s">
        <v>325</v>
      </c>
      <c r="F9" s="65">
        <v>2</v>
      </c>
      <c r="G9" s="63">
        <v>36.49</v>
      </c>
      <c r="H9" s="65">
        <f t="shared" si="0"/>
        <v>72.98</v>
      </c>
      <c r="I9" s="61"/>
    </row>
    <row r="10" ht="51" customHeight="1" spans="1:9">
      <c r="A10" s="56" t="s">
        <v>64</v>
      </c>
      <c r="B10" s="62" t="s">
        <v>373</v>
      </c>
      <c r="C10" s="63" t="s">
        <v>115</v>
      </c>
      <c r="D10" s="63" t="s">
        <v>374</v>
      </c>
      <c r="E10" s="64" t="s">
        <v>117</v>
      </c>
      <c r="F10" s="65">
        <v>18.92</v>
      </c>
      <c r="G10" s="63">
        <v>137.61</v>
      </c>
      <c r="H10" s="65">
        <f t="shared" si="0"/>
        <v>2603.5812</v>
      </c>
      <c r="I10" s="61"/>
    </row>
    <row r="11" ht="31.9" customHeight="1" spans="1:9">
      <c r="A11" s="56" t="s">
        <v>69</v>
      </c>
      <c r="B11" s="62" t="s">
        <v>74</v>
      </c>
      <c r="C11" s="63" t="s">
        <v>75</v>
      </c>
      <c r="D11" s="63" t="s">
        <v>76</v>
      </c>
      <c r="E11" s="64" t="s">
        <v>59</v>
      </c>
      <c r="F11" s="65">
        <v>174</v>
      </c>
      <c r="G11" s="63">
        <v>33.59</v>
      </c>
      <c r="H11" s="65">
        <f t="shared" si="0"/>
        <v>5844.66</v>
      </c>
      <c r="I11" s="61"/>
    </row>
    <row r="12" ht="31.9" customHeight="1" spans="1:9">
      <c r="A12" s="56" t="s">
        <v>73</v>
      </c>
      <c r="B12" s="62" t="s">
        <v>78</v>
      </c>
      <c r="C12" s="63" t="s">
        <v>79</v>
      </c>
      <c r="D12" s="63" t="s">
        <v>375</v>
      </c>
      <c r="E12" s="64" t="s">
        <v>59</v>
      </c>
      <c r="F12" s="65">
        <v>130</v>
      </c>
      <c r="G12" s="63">
        <v>11.32</v>
      </c>
      <c r="H12" s="65">
        <f t="shared" si="0"/>
        <v>1471.6</v>
      </c>
      <c r="I12" s="61"/>
    </row>
    <row r="13" ht="67.7" customHeight="1" spans="1:9">
      <c r="A13" s="56" t="s">
        <v>77</v>
      </c>
      <c r="B13" s="62" t="s">
        <v>61</v>
      </c>
      <c r="C13" s="63" t="s">
        <v>62</v>
      </c>
      <c r="D13" s="63" t="s">
        <v>376</v>
      </c>
      <c r="E13" s="64" t="s">
        <v>59</v>
      </c>
      <c r="F13" s="65">
        <f>21.2+7</f>
        <v>28.2</v>
      </c>
      <c r="G13" s="63">
        <v>12.98</v>
      </c>
      <c r="H13" s="65">
        <f t="shared" si="0"/>
        <v>366.036</v>
      </c>
      <c r="I13" s="61"/>
    </row>
    <row r="14" ht="67.7" customHeight="1" spans="1:9">
      <c r="A14" s="56" t="s">
        <v>81</v>
      </c>
      <c r="B14" s="62" t="s">
        <v>377</v>
      </c>
      <c r="C14" s="63" t="s">
        <v>378</v>
      </c>
      <c r="D14" s="63" t="s">
        <v>379</v>
      </c>
      <c r="E14" s="64" t="s">
        <v>59</v>
      </c>
      <c r="F14" s="65">
        <v>4</v>
      </c>
      <c r="G14" s="63">
        <v>7.43</v>
      </c>
      <c r="H14" s="65">
        <f t="shared" si="0"/>
        <v>29.72</v>
      </c>
      <c r="I14" s="61"/>
    </row>
    <row r="15" ht="79.5" customHeight="1" spans="1:9">
      <c r="A15" s="56" t="s">
        <v>86</v>
      </c>
      <c r="B15" s="62" t="s">
        <v>380</v>
      </c>
      <c r="C15" s="63" t="s">
        <v>381</v>
      </c>
      <c r="D15" s="63" t="s">
        <v>382</v>
      </c>
      <c r="E15" s="64" t="s">
        <v>59</v>
      </c>
      <c r="F15" s="65">
        <f>12+13.41+6</f>
        <v>31.41</v>
      </c>
      <c r="G15" s="63">
        <v>13.41</v>
      </c>
      <c r="H15" s="65">
        <f t="shared" si="0"/>
        <v>421.2081</v>
      </c>
      <c r="I15" s="61"/>
    </row>
    <row r="16" ht="57" customHeight="1" spans="1:9">
      <c r="A16" s="56" t="s">
        <v>90</v>
      </c>
      <c r="B16" s="62" t="s">
        <v>383</v>
      </c>
      <c r="C16" s="63" t="s">
        <v>384</v>
      </c>
      <c r="D16" s="63" t="s">
        <v>385</v>
      </c>
      <c r="E16" s="64" t="s">
        <v>59</v>
      </c>
      <c r="F16" s="65">
        <v>10</v>
      </c>
      <c r="G16" s="63">
        <v>8.37</v>
      </c>
      <c r="H16" s="65">
        <f t="shared" si="0"/>
        <v>83.7</v>
      </c>
      <c r="I16" s="61"/>
    </row>
    <row r="17" ht="55.7" customHeight="1" spans="1:9">
      <c r="A17" s="56" t="s">
        <v>94</v>
      </c>
      <c r="B17" s="62" t="s">
        <v>386</v>
      </c>
      <c r="C17" s="63" t="s">
        <v>387</v>
      </c>
      <c r="D17" s="63" t="s">
        <v>388</v>
      </c>
      <c r="E17" s="64" t="s">
        <v>59</v>
      </c>
      <c r="F17" s="65">
        <f>32+8+2</f>
        <v>42</v>
      </c>
      <c r="G17" s="63">
        <v>7.43</v>
      </c>
      <c r="H17" s="65">
        <f t="shared" si="0"/>
        <v>312.06</v>
      </c>
      <c r="I17" s="61"/>
    </row>
    <row r="18" ht="31.9" customHeight="1" spans="1:9">
      <c r="A18" s="56" t="s">
        <v>98</v>
      </c>
      <c r="B18" s="62" t="s">
        <v>389</v>
      </c>
      <c r="C18" s="63" t="s">
        <v>390</v>
      </c>
      <c r="D18" s="63" t="s">
        <v>391</v>
      </c>
      <c r="E18" s="64" t="s">
        <v>392</v>
      </c>
      <c r="F18" s="65">
        <v>3</v>
      </c>
      <c r="G18" s="63">
        <v>1161.34</v>
      </c>
      <c r="H18" s="65">
        <f t="shared" si="0"/>
        <v>3484.02</v>
      </c>
      <c r="I18" s="61"/>
    </row>
    <row r="19" ht="31.9" customHeight="1" spans="1:9">
      <c r="A19" s="56" t="s">
        <v>102</v>
      </c>
      <c r="B19" s="62" t="s">
        <v>114</v>
      </c>
      <c r="C19" s="63" t="s">
        <v>390</v>
      </c>
      <c r="D19" s="63" t="s">
        <v>393</v>
      </c>
      <c r="E19" s="64" t="s">
        <v>392</v>
      </c>
      <c r="F19" s="65">
        <v>4</v>
      </c>
      <c r="G19" s="63">
        <v>1055</v>
      </c>
      <c r="H19" s="65">
        <f t="shared" si="0"/>
        <v>4220</v>
      </c>
      <c r="I19" s="61"/>
    </row>
    <row r="20" ht="31.9" customHeight="1" spans="1:9">
      <c r="A20" s="56" t="s">
        <v>104</v>
      </c>
      <c r="B20" s="62" t="s">
        <v>394</v>
      </c>
      <c r="C20" s="63" t="s">
        <v>395</v>
      </c>
      <c r="D20" s="63" t="s">
        <v>396</v>
      </c>
      <c r="E20" s="64" t="s">
        <v>85</v>
      </c>
      <c r="F20" s="65">
        <v>250</v>
      </c>
      <c r="G20" s="63">
        <v>35.47</v>
      </c>
      <c r="H20" s="65">
        <f t="shared" si="0"/>
        <v>8867.5</v>
      </c>
      <c r="I20" s="61"/>
    </row>
    <row r="21" ht="55.7" customHeight="1" spans="1:9">
      <c r="A21" s="56" t="s">
        <v>109</v>
      </c>
      <c r="B21" s="62" t="s">
        <v>87</v>
      </c>
      <c r="C21" s="63" t="s">
        <v>88</v>
      </c>
      <c r="D21" s="63" t="s">
        <v>89</v>
      </c>
      <c r="E21" s="64" t="s">
        <v>68</v>
      </c>
      <c r="F21" s="65">
        <v>11</v>
      </c>
      <c r="G21" s="63">
        <v>24.8</v>
      </c>
      <c r="H21" s="65">
        <f t="shared" si="0"/>
        <v>272.8</v>
      </c>
      <c r="I21" s="61"/>
    </row>
    <row r="22" ht="55.7" customHeight="1" spans="1:9">
      <c r="A22" s="56" t="s">
        <v>113</v>
      </c>
      <c r="B22" s="62" t="s">
        <v>91</v>
      </c>
      <c r="C22" s="63" t="s">
        <v>92</v>
      </c>
      <c r="D22" s="63" t="s">
        <v>93</v>
      </c>
      <c r="E22" s="64" t="s">
        <v>68</v>
      </c>
      <c r="F22" s="65">
        <v>10</v>
      </c>
      <c r="G22" s="63">
        <v>25.22</v>
      </c>
      <c r="H22" s="65">
        <f t="shared" si="0"/>
        <v>252.2</v>
      </c>
      <c r="I22" s="61"/>
    </row>
    <row r="23" ht="55.7" customHeight="1" spans="1:9">
      <c r="A23" s="56" t="s">
        <v>118</v>
      </c>
      <c r="B23" s="62" t="s">
        <v>95</v>
      </c>
      <c r="C23" s="63" t="s">
        <v>96</v>
      </c>
      <c r="D23" s="63" t="s">
        <v>97</v>
      </c>
      <c r="E23" s="64" t="s">
        <v>68</v>
      </c>
      <c r="F23" s="65">
        <v>1</v>
      </c>
      <c r="G23" s="63">
        <v>17.68</v>
      </c>
      <c r="H23" s="65">
        <f t="shared" si="0"/>
        <v>17.68</v>
      </c>
      <c r="I23" s="61"/>
    </row>
    <row r="24" ht="55.7" customHeight="1" spans="1:9">
      <c r="A24" s="56" t="s">
        <v>120</v>
      </c>
      <c r="B24" s="62" t="s">
        <v>389</v>
      </c>
      <c r="C24" s="63" t="s">
        <v>397</v>
      </c>
      <c r="D24" s="63" t="s">
        <v>398</v>
      </c>
      <c r="E24" s="64" t="s">
        <v>59</v>
      </c>
      <c r="F24" s="65">
        <v>4</v>
      </c>
      <c r="G24" s="63">
        <v>18.39</v>
      </c>
      <c r="H24" s="65">
        <f t="shared" si="0"/>
        <v>73.56</v>
      </c>
      <c r="I24" s="61"/>
    </row>
    <row r="25" ht="55.7" customHeight="1" spans="1:9">
      <c r="A25" s="56" t="s">
        <v>124</v>
      </c>
      <c r="B25" s="62" t="s">
        <v>399</v>
      </c>
      <c r="C25" s="63" t="s">
        <v>400</v>
      </c>
      <c r="D25" s="63" t="s">
        <v>401</v>
      </c>
      <c r="E25" s="64" t="s">
        <v>85</v>
      </c>
      <c r="F25" s="65">
        <v>9</v>
      </c>
      <c r="G25" s="63">
        <v>9.1</v>
      </c>
      <c r="H25" s="65">
        <f t="shared" si="0"/>
        <v>81.9</v>
      </c>
      <c r="I25" s="61"/>
    </row>
    <row r="26" ht="55.7" customHeight="1" spans="1:9">
      <c r="A26" s="56" t="s">
        <v>128</v>
      </c>
      <c r="B26" s="62" t="s">
        <v>82</v>
      </c>
      <c r="C26" s="63" t="s">
        <v>83</v>
      </c>
      <c r="D26" s="63" t="s">
        <v>84</v>
      </c>
      <c r="E26" s="64" t="s">
        <v>85</v>
      </c>
      <c r="F26" s="65">
        <v>2</v>
      </c>
      <c r="G26" s="63">
        <v>16.58</v>
      </c>
      <c r="H26" s="65">
        <f t="shared" si="0"/>
        <v>33.16</v>
      </c>
      <c r="I26" s="61"/>
    </row>
    <row r="27" ht="55.7" customHeight="1" spans="1:9">
      <c r="A27" s="56" t="s">
        <v>132</v>
      </c>
      <c r="B27" s="62" t="s">
        <v>402</v>
      </c>
      <c r="C27" s="63" t="s">
        <v>92</v>
      </c>
      <c r="D27" s="63" t="s">
        <v>93</v>
      </c>
      <c r="E27" s="64" t="s">
        <v>68</v>
      </c>
      <c r="F27" s="65">
        <v>1</v>
      </c>
      <c r="G27" s="63">
        <v>25.22</v>
      </c>
      <c r="H27" s="65">
        <f t="shared" si="0"/>
        <v>25.22</v>
      </c>
      <c r="I27" s="61"/>
    </row>
    <row r="28" ht="55.7" customHeight="1" spans="1:9">
      <c r="A28" s="56" t="s">
        <v>136</v>
      </c>
      <c r="B28" s="62" t="s">
        <v>99</v>
      </c>
      <c r="C28" s="63" t="s">
        <v>100</v>
      </c>
      <c r="D28" s="63" t="s">
        <v>101</v>
      </c>
      <c r="E28" s="64" t="s">
        <v>85</v>
      </c>
      <c r="F28" s="65">
        <v>2</v>
      </c>
      <c r="G28" s="63">
        <v>8.38</v>
      </c>
      <c r="H28" s="65">
        <f t="shared" si="0"/>
        <v>16.76</v>
      </c>
      <c r="I28" s="61"/>
    </row>
    <row r="29" ht="55.7" customHeight="1" spans="1:9">
      <c r="A29" s="56" t="s">
        <v>139</v>
      </c>
      <c r="B29" s="62" t="s">
        <v>99</v>
      </c>
      <c r="C29" s="63" t="s">
        <v>100</v>
      </c>
      <c r="D29" s="63" t="s">
        <v>103</v>
      </c>
      <c r="E29" s="64" t="s">
        <v>85</v>
      </c>
      <c r="F29" s="65">
        <v>20</v>
      </c>
      <c r="G29" s="63">
        <v>3.81</v>
      </c>
      <c r="H29" s="65">
        <f t="shared" si="0"/>
        <v>76.2</v>
      </c>
      <c r="I29" s="61"/>
    </row>
    <row r="30" ht="55.7" customHeight="1" spans="1:9">
      <c r="A30" s="56" t="s">
        <v>141</v>
      </c>
      <c r="B30" s="62" t="s">
        <v>403</v>
      </c>
      <c r="C30" s="63" t="s">
        <v>404</v>
      </c>
      <c r="D30" s="63" t="s">
        <v>405</v>
      </c>
      <c r="E30" s="64" t="s">
        <v>59</v>
      </c>
      <c r="F30" s="65">
        <f>0.48+1.95+5.22</f>
        <v>7.65</v>
      </c>
      <c r="G30" s="63">
        <v>41.49</v>
      </c>
      <c r="H30" s="65">
        <f t="shared" si="0"/>
        <v>317.3985</v>
      </c>
      <c r="I30" s="61"/>
    </row>
    <row r="31" ht="55.7" customHeight="1" spans="1:9">
      <c r="A31" s="56" t="s">
        <v>145</v>
      </c>
      <c r="B31" s="62" t="s">
        <v>56</v>
      </c>
      <c r="C31" s="63" t="s">
        <v>57</v>
      </c>
      <c r="D31" s="63" t="s">
        <v>406</v>
      </c>
      <c r="E31" s="64" t="s">
        <v>59</v>
      </c>
      <c r="F31" s="65">
        <v>5.4</v>
      </c>
      <c r="G31" s="63">
        <v>19.88</v>
      </c>
      <c r="H31" s="65">
        <f t="shared" si="0"/>
        <v>107.352</v>
      </c>
      <c r="I31" s="61"/>
    </row>
    <row r="32" ht="55.7" customHeight="1" spans="1:9">
      <c r="A32" s="56" t="s">
        <v>149</v>
      </c>
      <c r="B32" s="62" t="s">
        <v>344</v>
      </c>
      <c r="C32" s="63" t="s">
        <v>342</v>
      </c>
      <c r="D32" s="63" t="s">
        <v>407</v>
      </c>
      <c r="E32" s="64" t="s">
        <v>239</v>
      </c>
      <c r="F32" s="65">
        <v>1</v>
      </c>
      <c r="G32" s="63">
        <v>134.87</v>
      </c>
      <c r="H32" s="65">
        <f t="shared" si="0"/>
        <v>134.87</v>
      </c>
      <c r="I32" s="61"/>
    </row>
    <row r="33" ht="55.7" customHeight="1" spans="1:9">
      <c r="A33" s="56" t="s">
        <v>153</v>
      </c>
      <c r="B33" s="62" t="s">
        <v>236</v>
      </c>
      <c r="C33" s="63" t="s">
        <v>342</v>
      </c>
      <c r="D33" s="63" t="s">
        <v>408</v>
      </c>
      <c r="E33" s="64" t="s">
        <v>239</v>
      </c>
      <c r="F33" s="65">
        <v>1</v>
      </c>
      <c r="G33" s="63">
        <v>98.83</v>
      </c>
      <c r="H33" s="65">
        <f t="shared" si="0"/>
        <v>98.83</v>
      </c>
      <c r="I33" s="61"/>
    </row>
    <row r="34" ht="55.7" customHeight="1" spans="1:9">
      <c r="A34" s="56" t="s">
        <v>157</v>
      </c>
      <c r="B34" s="62" t="s">
        <v>105</v>
      </c>
      <c r="C34" s="63" t="s">
        <v>106</v>
      </c>
      <c r="D34" s="63" t="s">
        <v>107</v>
      </c>
      <c r="E34" s="64" t="s">
        <v>108</v>
      </c>
      <c r="F34" s="65">
        <v>1</v>
      </c>
      <c r="G34" s="63">
        <v>7.76</v>
      </c>
      <c r="H34" s="65">
        <f t="shared" si="0"/>
        <v>7.76</v>
      </c>
      <c r="I34" s="61"/>
    </row>
    <row r="35" ht="55.7" customHeight="1" spans="1:9">
      <c r="A35" s="56" t="s">
        <v>161</v>
      </c>
      <c r="B35" s="62" t="s">
        <v>110</v>
      </c>
      <c r="C35" s="63" t="s">
        <v>111</v>
      </c>
      <c r="D35" s="63" t="s">
        <v>112</v>
      </c>
      <c r="E35" s="64" t="s">
        <v>68</v>
      </c>
      <c r="F35" s="65">
        <v>1</v>
      </c>
      <c r="G35" s="63">
        <v>5.49</v>
      </c>
      <c r="H35" s="65">
        <f t="shared" si="0"/>
        <v>5.49</v>
      </c>
      <c r="I35" s="61"/>
    </row>
    <row r="36" ht="55.7" customHeight="1" spans="1:9">
      <c r="A36" s="56" t="s">
        <v>165</v>
      </c>
      <c r="B36" s="62" t="s">
        <v>409</v>
      </c>
      <c r="C36" s="63" t="s">
        <v>410</v>
      </c>
      <c r="D36" s="63" t="s">
        <v>411</v>
      </c>
      <c r="E36" s="64" t="s">
        <v>68</v>
      </c>
      <c r="F36" s="65">
        <v>1</v>
      </c>
      <c r="G36" s="63">
        <v>59.51</v>
      </c>
      <c r="H36" s="65">
        <f t="shared" si="0"/>
        <v>59.51</v>
      </c>
      <c r="I36" s="61"/>
    </row>
    <row r="37" ht="66.95" customHeight="1" spans="1:9">
      <c r="A37" s="56" t="s">
        <v>167</v>
      </c>
      <c r="B37" s="66" t="s">
        <v>412</v>
      </c>
      <c r="C37" s="67" t="s">
        <v>413</v>
      </c>
      <c r="D37" s="67" t="s">
        <v>414</v>
      </c>
      <c r="E37" s="68" t="s">
        <v>108</v>
      </c>
      <c r="F37" s="69">
        <v>1</v>
      </c>
      <c r="G37" s="70">
        <v>114.06</v>
      </c>
      <c r="H37" s="65">
        <f t="shared" si="0"/>
        <v>114.06</v>
      </c>
      <c r="I37" s="61"/>
    </row>
    <row r="38" ht="42" customHeight="1" spans="1:9">
      <c r="A38" s="56" t="s">
        <v>171</v>
      </c>
      <c r="B38" s="57" t="s">
        <v>415</v>
      </c>
      <c r="C38" s="58" t="s">
        <v>416</v>
      </c>
      <c r="D38" s="58" t="s">
        <v>417</v>
      </c>
      <c r="E38" s="59"/>
      <c r="F38" s="60">
        <v>1</v>
      </c>
      <c r="G38" s="61">
        <v>132.11</v>
      </c>
      <c r="H38" s="65">
        <f t="shared" si="0"/>
        <v>132.11</v>
      </c>
      <c r="I38" s="61"/>
    </row>
    <row r="39" ht="18.6" customHeight="1" spans="1:9">
      <c r="A39" s="56" t="s">
        <v>175</v>
      </c>
      <c r="B39" s="57"/>
      <c r="C39" s="58" t="s">
        <v>418</v>
      </c>
      <c r="D39" s="58"/>
      <c r="E39" s="59"/>
      <c r="F39" s="60"/>
      <c r="G39" s="61"/>
      <c r="H39" s="60"/>
      <c r="I39" s="61"/>
    </row>
    <row r="40" ht="39" customHeight="1" spans="1:9">
      <c r="A40" s="56" t="s">
        <v>179</v>
      </c>
      <c r="B40" s="62" t="s">
        <v>419</v>
      </c>
      <c r="C40" s="63" t="s">
        <v>420</v>
      </c>
      <c r="D40" s="63" t="s">
        <v>421</v>
      </c>
      <c r="E40" s="64" t="s">
        <v>117</v>
      </c>
      <c r="F40" s="65">
        <v>18</v>
      </c>
      <c r="G40" s="63">
        <v>8.16</v>
      </c>
      <c r="H40" s="65">
        <f>F40*G40</f>
        <v>146.88</v>
      </c>
      <c r="I40" s="61"/>
    </row>
    <row r="41" ht="39" customHeight="1" spans="1:9">
      <c r="A41" s="56" t="s">
        <v>183</v>
      </c>
      <c r="B41" s="62" t="s">
        <v>422</v>
      </c>
      <c r="C41" s="63" t="s">
        <v>423</v>
      </c>
      <c r="D41" s="63" t="s">
        <v>424</v>
      </c>
      <c r="E41" s="64" t="s">
        <v>117</v>
      </c>
      <c r="F41" s="65">
        <v>0.9</v>
      </c>
      <c r="G41" s="63">
        <v>106.52</v>
      </c>
      <c r="H41" s="65">
        <f>F41*G41</f>
        <v>95.868</v>
      </c>
      <c r="I41" s="61"/>
    </row>
    <row r="42" ht="39" customHeight="1" spans="1:9">
      <c r="A42" s="56" t="s">
        <v>185</v>
      </c>
      <c r="B42" s="62" t="s">
        <v>425</v>
      </c>
      <c r="C42" s="63" t="s">
        <v>426</v>
      </c>
      <c r="D42" s="63" t="s">
        <v>427</v>
      </c>
      <c r="E42" s="64" t="s">
        <v>117</v>
      </c>
      <c r="F42" s="65">
        <v>8</v>
      </c>
      <c r="G42" s="63">
        <v>826.53</v>
      </c>
      <c r="H42" s="65">
        <f>F42*G42</f>
        <v>6612.24</v>
      </c>
      <c r="I42" s="61"/>
    </row>
    <row r="43" ht="39" customHeight="1" spans="1:9">
      <c r="A43" s="56" t="s">
        <v>189</v>
      </c>
      <c r="B43" s="62" t="s">
        <v>428</v>
      </c>
      <c r="C43" s="63" t="s">
        <v>429</v>
      </c>
      <c r="D43" s="63" t="s">
        <v>430</v>
      </c>
      <c r="E43" s="64" t="s">
        <v>117</v>
      </c>
      <c r="F43" s="65">
        <v>7.64</v>
      </c>
      <c r="G43" s="63">
        <v>23.81</v>
      </c>
      <c r="H43" s="65">
        <f>F43*G43</f>
        <v>181.9084</v>
      </c>
      <c r="I43" s="61"/>
    </row>
    <row r="44" ht="39" customHeight="1" spans="1:9">
      <c r="A44" s="56" t="s">
        <v>193</v>
      </c>
      <c r="B44" s="62" t="s">
        <v>114</v>
      </c>
      <c r="C44" s="63" t="s">
        <v>115</v>
      </c>
      <c r="D44" s="63" t="s">
        <v>431</v>
      </c>
      <c r="E44" s="64" t="s">
        <v>117</v>
      </c>
      <c r="F44" s="65">
        <v>10</v>
      </c>
      <c r="G44" s="63">
        <v>84.21</v>
      </c>
      <c r="H44" s="65">
        <f>F44*G44</f>
        <v>842.1</v>
      </c>
      <c r="I44" s="61"/>
    </row>
    <row r="45" ht="39" customHeight="1" spans="1:9">
      <c r="A45" s="56" t="s">
        <v>195</v>
      </c>
      <c r="B45" s="57"/>
      <c r="C45" s="58" t="s">
        <v>432</v>
      </c>
      <c r="D45" s="58"/>
      <c r="E45" s="59"/>
      <c r="F45" s="60"/>
      <c r="G45" s="61"/>
      <c r="H45" s="60"/>
      <c r="I45" s="61"/>
    </row>
    <row r="46" ht="39" customHeight="1" spans="1:9">
      <c r="A46" s="56" t="s">
        <v>199</v>
      </c>
      <c r="B46" s="62" t="s">
        <v>433</v>
      </c>
      <c r="C46" s="63" t="s">
        <v>434</v>
      </c>
      <c r="D46" s="63" t="s">
        <v>435</v>
      </c>
      <c r="E46" s="64" t="s">
        <v>436</v>
      </c>
      <c r="F46" s="65">
        <v>0.8</v>
      </c>
      <c r="G46" s="63">
        <v>11225.37</v>
      </c>
      <c r="H46" s="65">
        <f>F46*G46</f>
        <v>8980.296</v>
      </c>
      <c r="I46" s="61"/>
    </row>
    <row r="47" ht="39" customHeight="1" spans="1:9">
      <c r="A47" s="56" t="s">
        <v>203</v>
      </c>
      <c r="B47" s="62" t="s">
        <v>437</v>
      </c>
      <c r="C47" s="63" t="s">
        <v>438</v>
      </c>
      <c r="D47" s="63" t="s">
        <v>439</v>
      </c>
      <c r="E47" s="64" t="s">
        <v>59</v>
      </c>
      <c r="F47" s="65">
        <v>25.2</v>
      </c>
      <c r="G47" s="63">
        <v>68.5</v>
      </c>
      <c r="H47" s="65">
        <f>F47*G47</f>
        <v>1726.2</v>
      </c>
      <c r="I47" s="61"/>
    </row>
    <row r="48" ht="39" customHeight="1" spans="1:9">
      <c r="A48" s="56" t="s">
        <v>207</v>
      </c>
      <c r="B48" s="62" t="s">
        <v>440</v>
      </c>
      <c r="C48" s="63" t="s">
        <v>441</v>
      </c>
      <c r="D48" s="63" t="s">
        <v>442</v>
      </c>
      <c r="E48" s="64" t="s">
        <v>325</v>
      </c>
      <c r="F48" s="65">
        <v>3</v>
      </c>
      <c r="G48" s="63">
        <v>459.57</v>
      </c>
      <c r="H48" s="65">
        <f>F48*G48</f>
        <v>1378.71</v>
      </c>
      <c r="I48" s="61"/>
    </row>
    <row r="49" ht="39" customHeight="1" spans="1:9">
      <c r="A49" s="56" t="s">
        <v>209</v>
      </c>
      <c r="B49" s="62" t="s">
        <v>443</v>
      </c>
      <c r="C49" s="63" t="s">
        <v>444</v>
      </c>
      <c r="D49" s="63" t="s">
        <v>445</v>
      </c>
      <c r="E49" s="64" t="s">
        <v>85</v>
      </c>
      <c r="F49" s="65">
        <v>5</v>
      </c>
      <c r="G49" s="63">
        <v>731.37</v>
      </c>
      <c r="H49" s="65">
        <f>F49*G49</f>
        <v>3656.85</v>
      </c>
      <c r="I49" s="61"/>
    </row>
    <row r="50" ht="18.6" customHeight="1" spans="1:9">
      <c r="A50" s="56" t="s">
        <v>212</v>
      </c>
      <c r="B50" s="57"/>
      <c r="C50" s="58" t="s">
        <v>446</v>
      </c>
      <c r="D50" s="58"/>
      <c r="E50" s="59"/>
      <c r="F50" s="60"/>
      <c r="G50" s="61"/>
      <c r="H50" s="60"/>
      <c r="I50" s="61"/>
    </row>
    <row r="51" ht="43.9" customHeight="1" spans="1:9">
      <c r="A51" s="56" t="s">
        <v>214</v>
      </c>
      <c r="B51" s="62" t="s">
        <v>142</v>
      </c>
      <c r="C51" s="63" t="s">
        <v>143</v>
      </c>
      <c r="D51" s="63" t="s">
        <v>447</v>
      </c>
      <c r="E51" s="64" t="s">
        <v>59</v>
      </c>
      <c r="F51" s="65">
        <v>1015</v>
      </c>
      <c r="G51" s="63">
        <v>57.61</v>
      </c>
      <c r="H51" s="65">
        <f>F51*G51</f>
        <v>58474.15</v>
      </c>
      <c r="I51" s="61"/>
    </row>
    <row r="52" ht="55.7" customHeight="1" spans="1:9">
      <c r="A52" s="56" t="s">
        <v>217</v>
      </c>
      <c r="B52" s="62" t="s">
        <v>154</v>
      </c>
      <c r="C52" s="63" t="s">
        <v>155</v>
      </c>
      <c r="D52" s="63" t="s">
        <v>156</v>
      </c>
      <c r="E52" s="64" t="s">
        <v>59</v>
      </c>
      <c r="F52" s="65">
        <v>87</v>
      </c>
      <c r="G52" s="63">
        <v>59.83</v>
      </c>
      <c r="H52" s="65">
        <f t="shared" ref="H52:H64" si="1">F52*G52</f>
        <v>5205.21</v>
      </c>
      <c r="I52" s="61"/>
    </row>
    <row r="53" ht="138.95" customHeight="1" spans="1:9">
      <c r="A53" s="56" t="s">
        <v>219</v>
      </c>
      <c r="B53" s="62" t="s">
        <v>448</v>
      </c>
      <c r="C53" s="63" t="s">
        <v>449</v>
      </c>
      <c r="D53" s="63" t="s">
        <v>450</v>
      </c>
      <c r="E53" s="64" t="s">
        <v>59</v>
      </c>
      <c r="F53" s="65">
        <f>20+18*2+8+2</f>
        <v>66</v>
      </c>
      <c r="G53" s="63">
        <v>32.38</v>
      </c>
      <c r="H53" s="65">
        <f t="shared" si="1"/>
        <v>2137.08</v>
      </c>
      <c r="I53" s="61"/>
    </row>
    <row r="54" ht="67.7" customHeight="1" spans="1:9">
      <c r="A54" s="56" t="s">
        <v>220</v>
      </c>
      <c r="B54" s="62" t="s">
        <v>451</v>
      </c>
      <c r="C54" s="63" t="s">
        <v>452</v>
      </c>
      <c r="D54" s="63" t="s">
        <v>453</v>
      </c>
      <c r="E54" s="64" t="s">
        <v>59</v>
      </c>
      <c r="F54" s="65">
        <f>80+15+6</f>
        <v>101</v>
      </c>
      <c r="G54" s="63">
        <v>40.9</v>
      </c>
      <c r="H54" s="65">
        <f t="shared" si="1"/>
        <v>4130.9</v>
      </c>
      <c r="I54" s="61"/>
    </row>
    <row r="55" ht="67.7" customHeight="1" spans="1:9">
      <c r="A55" s="56" t="s">
        <v>222</v>
      </c>
      <c r="B55" s="62" t="s">
        <v>454</v>
      </c>
      <c r="C55" s="63" t="s">
        <v>455</v>
      </c>
      <c r="D55" s="63" t="s">
        <v>456</v>
      </c>
      <c r="E55" s="64" t="s">
        <v>59</v>
      </c>
      <c r="F55" s="65">
        <f>8+11</f>
        <v>19</v>
      </c>
      <c r="G55" s="63">
        <v>127.6</v>
      </c>
      <c r="H55" s="65">
        <f t="shared" si="1"/>
        <v>2424.4</v>
      </c>
      <c r="I55" s="61"/>
    </row>
    <row r="56" ht="43.9" customHeight="1" spans="1:9">
      <c r="A56" s="56" t="s">
        <v>224</v>
      </c>
      <c r="B56" s="62" t="s">
        <v>457</v>
      </c>
      <c r="C56" s="63" t="s">
        <v>458</v>
      </c>
      <c r="D56" s="63" t="s">
        <v>459</v>
      </c>
      <c r="E56" s="64" t="s">
        <v>59</v>
      </c>
      <c r="F56" s="65">
        <v>4</v>
      </c>
      <c r="G56" s="63">
        <v>133.78</v>
      </c>
      <c r="H56" s="65">
        <f t="shared" si="1"/>
        <v>535.12</v>
      </c>
      <c r="I56" s="61"/>
    </row>
    <row r="57" ht="67.7" customHeight="1" spans="1:9">
      <c r="A57" s="56" t="s">
        <v>227</v>
      </c>
      <c r="B57" s="62" t="s">
        <v>460</v>
      </c>
      <c r="C57" s="63" t="s">
        <v>461</v>
      </c>
      <c r="D57" s="63" t="s">
        <v>462</v>
      </c>
      <c r="E57" s="64" t="s">
        <v>59</v>
      </c>
      <c r="F57" s="65">
        <f>25+25</f>
        <v>50</v>
      </c>
      <c r="G57" s="63">
        <v>40.9</v>
      </c>
      <c r="H57" s="65">
        <f t="shared" si="1"/>
        <v>2045</v>
      </c>
      <c r="I57" s="61"/>
    </row>
    <row r="58" ht="67.7" customHeight="1" spans="1:9">
      <c r="A58" s="56" t="s">
        <v>231</v>
      </c>
      <c r="B58" s="62" t="s">
        <v>463</v>
      </c>
      <c r="C58" s="63" t="s">
        <v>464</v>
      </c>
      <c r="D58" s="63" t="s">
        <v>465</v>
      </c>
      <c r="E58" s="64" t="s">
        <v>59</v>
      </c>
      <c r="F58" s="65">
        <v>6</v>
      </c>
      <c r="G58" s="63">
        <v>121.77</v>
      </c>
      <c r="H58" s="65">
        <f t="shared" si="1"/>
        <v>730.62</v>
      </c>
      <c r="I58" s="61"/>
    </row>
    <row r="59" ht="67.7" customHeight="1" spans="1:9">
      <c r="A59" s="56" t="s">
        <v>235</v>
      </c>
      <c r="B59" s="62" t="s">
        <v>150</v>
      </c>
      <c r="C59" s="63" t="s">
        <v>151</v>
      </c>
      <c r="D59" s="63" t="s">
        <v>152</v>
      </c>
      <c r="E59" s="64" t="s">
        <v>85</v>
      </c>
      <c r="F59" s="65">
        <v>123</v>
      </c>
      <c r="G59" s="63">
        <v>67.19</v>
      </c>
      <c r="H59" s="65">
        <f t="shared" si="1"/>
        <v>8264.37</v>
      </c>
      <c r="I59" s="61"/>
    </row>
    <row r="60" ht="67.7" customHeight="1" spans="1:9">
      <c r="A60" s="56" t="s">
        <v>240</v>
      </c>
      <c r="B60" s="62" t="s">
        <v>204</v>
      </c>
      <c r="C60" s="63" t="s">
        <v>466</v>
      </c>
      <c r="D60" s="63" t="s">
        <v>467</v>
      </c>
      <c r="E60" s="64" t="s">
        <v>59</v>
      </c>
      <c r="F60" s="65">
        <v>4</v>
      </c>
      <c r="G60" s="63">
        <v>37.45</v>
      </c>
      <c r="H60" s="65">
        <f t="shared" si="1"/>
        <v>149.8</v>
      </c>
      <c r="I60" s="61"/>
    </row>
    <row r="61" ht="67.7" customHeight="1" spans="1:9">
      <c r="A61" s="56" t="s">
        <v>244</v>
      </c>
      <c r="B61" s="62" t="s">
        <v>468</v>
      </c>
      <c r="C61" s="63" t="s">
        <v>143</v>
      </c>
      <c r="D61" s="63" t="s">
        <v>469</v>
      </c>
      <c r="E61" s="64" t="s">
        <v>59</v>
      </c>
      <c r="F61" s="65">
        <v>4</v>
      </c>
      <c r="G61" s="63">
        <v>65.53</v>
      </c>
      <c r="H61" s="65">
        <f t="shared" si="1"/>
        <v>262.12</v>
      </c>
      <c r="I61" s="61"/>
    </row>
    <row r="62" ht="67.7" customHeight="1" spans="1:9">
      <c r="A62" s="56" t="s">
        <v>248</v>
      </c>
      <c r="B62" s="62" t="s">
        <v>146</v>
      </c>
      <c r="C62" s="63" t="s">
        <v>147</v>
      </c>
      <c r="D62" s="63" t="s">
        <v>148</v>
      </c>
      <c r="E62" s="64" t="s">
        <v>59</v>
      </c>
      <c r="F62" s="65">
        <v>222</v>
      </c>
      <c r="G62" s="63">
        <v>11.21</v>
      </c>
      <c r="H62" s="65">
        <f t="shared" si="1"/>
        <v>2488.62</v>
      </c>
      <c r="I62" s="61"/>
    </row>
    <row r="63" ht="67.7" customHeight="1" spans="1:9">
      <c r="A63" s="56" t="s">
        <v>252</v>
      </c>
      <c r="B63" s="62" t="s">
        <v>470</v>
      </c>
      <c r="C63" s="63" t="s">
        <v>471</v>
      </c>
      <c r="D63" s="63" t="s">
        <v>472</v>
      </c>
      <c r="E63" s="64" t="s">
        <v>59</v>
      </c>
      <c r="F63" s="65">
        <v>136</v>
      </c>
      <c r="G63" s="63">
        <v>252.89</v>
      </c>
      <c r="H63" s="65">
        <f t="shared" si="1"/>
        <v>34393.04</v>
      </c>
      <c r="I63" s="61"/>
    </row>
    <row r="64" ht="67.7" customHeight="1" spans="1:9">
      <c r="A64" s="56" t="s">
        <v>255</v>
      </c>
      <c r="B64" s="62" t="s">
        <v>158</v>
      </c>
      <c r="C64" s="63" t="s">
        <v>159</v>
      </c>
      <c r="D64" s="63" t="s">
        <v>160</v>
      </c>
      <c r="E64" s="64" t="s">
        <v>59</v>
      </c>
      <c r="F64" s="65">
        <v>4</v>
      </c>
      <c r="G64" s="63">
        <v>53.5</v>
      </c>
      <c r="H64" s="65">
        <f t="shared" si="1"/>
        <v>214</v>
      </c>
      <c r="I64" s="61"/>
    </row>
    <row r="65" ht="18.6" customHeight="1" spans="1:9">
      <c r="A65" s="56" t="s">
        <v>259</v>
      </c>
      <c r="B65" s="57"/>
      <c r="C65" s="58" t="s">
        <v>473</v>
      </c>
      <c r="D65" s="58"/>
      <c r="E65" s="59"/>
      <c r="F65" s="60"/>
      <c r="G65" s="61"/>
      <c r="H65" s="60"/>
      <c r="I65" s="61"/>
    </row>
    <row r="66" ht="55.7" customHeight="1" spans="1:9">
      <c r="A66" s="56" t="s">
        <v>263</v>
      </c>
      <c r="B66" s="62" t="s">
        <v>168</v>
      </c>
      <c r="C66" s="63" t="s">
        <v>169</v>
      </c>
      <c r="D66" s="63" t="s">
        <v>474</v>
      </c>
      <c r="E66" s="64" t="s">
        <v>59</v>
      </c>
      <c r="F66" s="65">
        <v>71.33</v>
      </c>
      <c r="G66" s="63">
        <v>327.02</v>
      </c>
      <c r="H66" s="65">
        <f t="shared" ref="H66:H73" si="2">F66*G66</f>
        <v>23326.3366</v>
      </c>
      <c r="I66" s="61"/>
    </row>
    <row r="67" ht="67.7" customHeight="1" spans="1:9">
      <c r="A67" s="56" t="s">
        <v>266</v>
      </c>
      <c r="B67" s="62" t="s">
        <v>168</v>
      </c>
      <c r="C67" s="63" t="s">
        <v>169</v>
      </c>
      <c r="D67" s="63" t="s">
        <v>170</v>
      </c>
      <c r="E67" s="64" t="s">
        <v>59</v>
      </c>
      <c r="F67" s="65">
        <v>35</v>
      </c>
      <c r="G67" s="63">
        <v>166.78</v>
      </c>
      <c r="H67" s="65">
        <f t="shared" si="2"/>
        <v>5837.3</v>
      </c>
      <c r="I67" s="61"/>
    </row>
    <row r="68" ht="91.35" customHeight="1" spans="1:9">
      <c r="A68" s="56" t="s">
        <v>268</v>
      </c>
      <c r="B68" s="62" t="s">
        <v>172</v>
      </c>
      <c r="C68" s="63" t="s">
        <v>173</v>
      </c>
      <c r="D68" s="63" t="s">
        <v>174</v>
      </c>
      <c r="E68" s="64" t="s">
        <v>59</v>
      </c>
      <c r="F68" s="65">
        <f>106+4</f>
        <v>110</v>
      </c>
      <c r="G68" s="63">
        <v>103.52</v>
      </c>
      <c r="H68" s="65">
        <f t="shared" si="2"/>
        <v>11387.2</v>
      </c>
      <c r="I68" s="61"/>
    </row>
    <row r="69" ht="91.35" customHeight="1" spans="1:9">
      <c r="A69" s="56" t="s">
        <v>273</v>
      </c>
      <c r="B69" s="62" t="s">
        <v>176</v>
      </c>
      <c r="C69" s="63" t="s">
        <v>177</v>
      </c>
      <c r="D69" s="63" t="s">
        <v>178</v>
      </c>
      <c r="E69" s="64" t="s">
        <v>59</v>
      </c>
      <c r="F69" s="65">
        <v>106</v>
      </c>
      <c r="G69" s="63">
        <v>31.84</v>
      </c>
      <c r="H69" s="65">
        <f t="shared" si="2"/>
        <v>3375.04</v>
      </c>
      <c r="I69" s="61"/>
    </row>
    <row r="70" ht="67.7" customHeight="1" spans="1:9">
      <c r="A70" s="56" t="s">
        <v>277</v>
      </c>
      <c r="B70" s="62" t="s">
        <v>180</v>
      </c>
      <c r="C70" s="63" t="s">
        <v>181</v>
      </c>
      <c r="D70" s="63" t="s">
        <v>182</v>
      </c>
      <c r="E70" s="64" t="s">
        <v>59</v>
      </c>
      <c r="F70" s="65">
        <f>8+6+1</f>
        <v>15</v>
      </c>
      <c r="G70" s="63">
        <v>252.89</v>
      </c>
      <c r="H70" s="65">
        <f t="shared" si="2"/>
        <v>3793.35</v>
      </c>
      <c r="I70" s="61"/>
    </row>
    <row r="71" ht="67.7" customHeight="1" spans="1:9">
      <c r="A71" s="56" t="s">
        <v>281</v>
      </c>
      <c r="B71" s="62" t="s">
        <v>168</v>
      </c>
      <c r="C71" s="63" t="s">
        <v>169</v>
      </c>
      <c r="D71" s="63" t="s">
        <v>475</v>
      </c>
      <c r="E71" s="64" t="s">
        <v>59</v>
      </c>
      <c r="F71" s="65">
        <v>28</v>
      </c>
      <c r="G71" s="63">
        <v>47.69</v>
      </c>
      <c r="H71" s="65">
        <f t="shared" si="2"/>
        <v>1335.32</v>
      </c>
      <c r="I71" s="61"/>
    </row>
    <row r="72" ht="67.7" customHeight="1" spans="1:9">
      <c r="A72" s="56" t="s">
        <v>285</v>
      </c>
      <c r="B72" s="62" t="s">
        <v>168</v>
      </c>
      <c r="C72" s="63" t="s">
        <v>169</v>
      </c>
      <c r="D72" s="63" t="s">
        <v>476</v>
      </c>
      <c r="E72" s="64" t="s">
        <v>59</v>
      </c>
      <c r="F72" s="65">
        <f>165+3</f>
        <v>168</v>
      </c>
      <c r="G72" s="63">
        <v>253.09</v>
      </c>
      <c r="H72" s="65">
        <f t="shared" si="2"/>
        <v>42519.12</v>
      </c>
      <c r="I72" s="61"/>
    </row>
    <row r="73" ht="67.7" customHeight="1" spans="1:9">
      <c r="A73" s="56" t="s">
        <v>288</v>
      </c>
      <c r="B73" s="62" t="s">
        <v>168</v>
      </c>
      <c r="C73" s="63" t="s">
        <v>477</v>
      </c>
      <c r="D73" s="63" t="s">
        <v>478</v>
      </c>
      <c r="E73" s="64" t="s">
        <v>59</v>
      </c>
      <c r="F73" s="65">
        <f>12+92+112</f>
        <v>216</v>
      </c>
      <c r="G73" s="63">
        <v>101.35</v>
      </c>
      <c r="H73" s="65">
        <f t="shared" si="2"/>
        <v>21891.6</v>
      </c>
      <c r="I73" s="61"/>
    </row>
    <row r="74" ht="18.6" customHeight="1" spans="1:9">
      <c r="A74" s="56" t="s">
        <v>292</v>
      </c>
      <c r="B74" s="57"/>
      <c r="C74" s="58" t="s">
        <v>479</v>
      </c>
      <c r="D74" s="58"/>
      <c r="E74" s="59"/>
      <c r="F74" s="60"/>
      <c r="G74" s="61"/>
      <c r="H74" s="60"/>
      <c r="I74" s="61"/>
    </row>
    <row r="75" ht="138.95" customHeight="1" spans="1:9">
      <c r="A75" s="56" t="s">
        <v>296</v>
      </c>
      <c r="B75" s="62" t="s">
        <v>186</v>
      </c>
      <c r="C75" s="63" t="s">
        <v>187</v>
      </c>
      <c r="D75" s="63" t="s">
        <v>480</v>
      </c>
      <c r="E75" s="64" t="s">
        <v>59</v>
      </c>
      <c r="F75" s="65">
        <v>21.2</v>
      </c>
      <c r="G75" s="63">
        <v>209.72</v>
      </c>
      <c r="H75" s="65">
        <f t="shared" ref="H75:H80" si="3">F75*G75</f>
        <v>4446.064</v>
      </c>
      <c r="I75" s="61"/>
    </row>
    <row r="76" ht="138.95" customHeight="1" spans="1:9">
      <c r="A76" s="56" t="s">
        <v>299</v>
      </c>
      <c r="B76" s="62" t="s">
        <v>186</v>
      </c>
      <c r="C76" s="63" t="s">
        <v>187</v>
      </c>
      <c r="D76" s="63" t="s">
        <v>481</v>
      </c>
      <c r="E76" s="64" t="s">
        <v>59</v>
      </c>
      <c r="F76" s="65">
        <v>7</v>
      </c>
      <c r="G76" s="63">
        <v>254.35</v>
      </c>
      <c r="H76" s="65">
        <f t="shared" si="3"/>
        <v>1780.45</v>
      </c>
      <c r="I76" s="61"/>
    </row>
    <row r="77" ht="150.95" customHeight="1" spans="1:9">
      <c r="A77" s="56" t="s">
        <v>301</v>
      </c>
      <c r="B77" s="62" t="s">
        <v>190</v>
      </c>
      <c r="C77" s="63" t="s">
        <v>482</v>
      </c>
      <c r="D77" s="63" t="s">
        <v>483</v>
      </c>
      <c r="E77" s="64" t="s">
        <v>59</v>
      </c>
      <c r="F77" s="65">
        <v>4</v>
      </c>
      <c r="G77" s="63">
        <v>32.38</v>
      </c>
      <c r="H77" s="65">
        <f t="shared" si="3"/>
        <v>129.52</v>
      </c>
      <c r="I77" s="61"/>
    </row>
    <row r="78" ht="150.95" customHeight="1" spans="1:9">
      <c r="A78" s="56" t="s">
        <v>303</v>
      </c>
      <c r="B78" s="62" t="s">
        <v>484</v>
      </c>
      <c r="C78" s="63" t="s">
        <v>482</v>
      </c>
      <c r="D78" s="63" t="s">
        <v>485</v>
      </c>
      <c r="E78" s="64" t="s">
        <v>59</v>
      </c>
      <c r="F78" s="65">
        <v>16</v>
      </c>
      <c r="G78" s="63">
        <v>40.9</v>
      </c>
      <c r="H78" s="65">
        <f t="shared" si="3"/>
        <v>654.4</v>
      </c>
      <c r="I78" s="61"/>
    </row>
    <row r="79" ht="150.95" customHeight="1" spans="1:9">
      <c r="A79" s="56" t="s">
        <v>305</v>
      </c>
      <c r="B79" s="62" t="s">
        <v>486</v>
      </c>
      <c r="C79" s="63" t="s">
        <v>487</v>
      </c>
      <c r="D79" s="63" t="s">
        <v>488</v>
      </c>
      <c r="E79" s="64" t="s">
        <v>59</v>
      </c>
      <c r="F79" s="65">
        <v>4</v>
      </c>
      <c r="G79" s="63">
        <v>26</v>
      </c>
      <c r="H79" s="65">
        <f t="shared" si="3"/>
        <v>104</v>
      </c>
      <c r="I79" s="61"/>
    </row>
    <row r="80" ht="150.95" customHeight="1" spans="1:9">
      <c r="A80" s="56" t="s">
        <v>308</v>
      </c>
      <c r="B80" s="62" t="s">
        <v>489</v>
      </c>
      <c r="C80" s="63" t="s">
        <v>490</v>
      </c>
      <c r="D80" s="63" t="s">
        <v>491</v>
      </c>
      <c r="E80" s="64" t="s">
        <v>59</v>
      </c>
      <c r="F80" s="65">
        <v>12</v>
      </c>
      <c r="G80" s="63">
        <v>40.9</v>
      </c>
      <c r="H80" s="65">
        <f t="shared" si="3"/>
        <v>490.8</v>
      </c>
      <c r="I80" s="61"/>
    </row>
    <row r="81" ht="18.6" customHeight="1" spans="1:9">
      <c r="A81" s="56" t="s">
        <v>311</v>
      </c>
      <c r="B81" s="57"/>
      <c r="C81" s="58" t="s">
        <v>492</v>
      </c>
      <c r="D81" s="58"/>
      <c r="E81" s="59"/>
      <c r="F81" s="60"/>
      <c r="G81" s="61"/>
      <c r="H81" s="60"/>
      <c r="I81" s="61"/>
    </row>
    <row r="82" ht="115.15" customHeight="1" spans="1:9">
      <c r="A82" s="56" t="s">
        <v>314</v>
      </c>
      <c r="B82" s="62" t="s">
        <v>493</v>
      </c>
      <c r="C82" s="63" t="s">
        <v>494</v>
      </c>
      <c r="D82" s="63" t="s">
        <v>495</v>
      </c>
      <c r="E82" s="64" t="s">
        <v>325</v>
      </c>
      <c r="F82" s="65">
        <v>2</v>
      </c>
      <c r="G82" s="63">
        <v>2229.97</v>
      </c>
      <c r="H82" s="65">
        <f t="shared" ref="H82:H89" si="4">F82*G82</f>
        <v>4459.94</v>
      </c>
      <c r="I82" s="61"/>
    </row>
    <row r="83" ht="115.15" customHeight="1" spans="1:9">
      <c r="A83" s="56" t="s">
        <v>318</v>
      </c>
      <c r="B83" s="62" t="s">
        <v>496</v>
      </c>
      <c r="C83" s="63" t="s">
        <v>497</v>
      </c>
      <c r="D83" s="63" t="s">
        <v>498</v>
      </c>
      <c r="E83" s="64" t="s">
        <v>325</v>
      </c>
      <c r="F83" s="65">
        <v>1</v>
      </c>
      <c r="G83" s="63">
        <v>1137.3</v>
      </c>
      <c r="H83" s="65">
        <f t="shared" si="4"/>
        <v>1137.3</v>
      </c>
      <c r="I83" s="61"/>
    </row>
    <row r="84" ht="43.9" customHeight="1" spans="1:9">
      <c r="A84" s="56" t="s">
        <v>320</v>
      </c>
      <c r="B84" s="62" t="s">
        <v>496</v>
      </c>
      <c r="C84" s="63" t="s">
        <v>497</v>
      </c>
      <c r="D84" s="63" t="s">
        <v>499</v>
      </c>
      <c r="E84" s="64" t="s">
        <v>59</v>
      </c>
      <c r="F84" s="65">
        <v>0.48</v>
      </c>
      <c r="G84" s="63">
        <v>615.75</v>
      </c>
      <c r="H84" s="65">
        <f t="shared" si="4"/>
        <v>295.56</v>
      </c>
      <c r="I84" s="61"/>
    </row>
    <row r="85" ht="79.5" customHeight="1" spans="1:9">
      <c r="A85" s="56" t="s">
        <v>500</v>
      </c>
      <c r="B85" s="62" t="s">
        <v>493</v>
      </c>
      <c r="C85" s="63" t="s">
        <v>501</v>
      </c>
      <c r="D85" s="63" t="s">
        <v>502</v>
      </c>
      <c r="E85" s="64" t="s">
        <v>59</v>
      </c>
      <c r="F85" s="65">
        <v>5.4</v>
      </c>
      <c r="G85" s="63">
        <v>698.83</v>
      </c>
      <c r="H85" s="65">
        <f t="shared" si="4"/>
        <v>3773.682</v>
      </c>
      <c r="I85" s="61"/>
    </row>
    <row r="86" ht="79.5" customHeight="1" spans="1:9">
      <c r="A86" s="56" t="s">
        <v>503</v>
      </c>
      <c r="B86" s="62" t="s">
        <v>496</v>
      </c>
      <c r="C86" s="63" t="s">
        <v>497</v>
      </c>
      <c r="D86" s="63" t="s">
        <v>504</v>
      </c>
      <c r="E86" s="64" t="s">
        <v>59</v>
      </c>
      <c r="F86" s="65">
        <v>1.95</v>
      </c>
      <c r="G86" s="63">
        <v>1080.77</v>
      </c>
      <c r="H86" s="65">
        <f t="shared" si="4"/>
        <v>2107.5015</v>
      </c>
      <c r="I86" s="61"/>
    </row>
    <row r="87" ht="55.7" customHeight="1" spans="1:9">
      <c r="A87" s="56" t="s">
        <v>505</v>
      </c>
      <c r="B87" s="62" t="s">
        <v>506</v>
      </c>
      <c r="C87" s="63" t="s">
        <v>507</v>
      </c>
      <c r="D87" s="63" t="s">
        <v>508</v>
      </c>
      <c r="E87" s="64" t="s">
        <v>59</v>
      </c>
      <c r="F87" s="65">
        <v>5.22</v>
      </c>
      <c r="G87" s="63">
        <v>739.95</v>
      </c>
      <c r="H87" s="65">
        <f t="shared" si="4"/>
        <v>3862.539</v>
      </c>
      <c r="I87" s="61"/>
    </row>
    <row r="88" ht="55.7" customHeight="1" spans="1:9">
      <c r="A88" s="56" t="s">
        <v>509</v>
      </c>
      <c r="B88" s="62" t="s">
        <v>510</v>
      </c>
      <c r="C88" s="63" t="s">
        <v>511</v>
      </c>
      <c r="D88" s="63" t="s">
        <v>512</v>
      </c>
      <c r="E88" s="64" t="s">
        <v>108</v>
      </c>
      <c r="F88" s="65">
        <v>2</v>
      </c>
      <c r="G88" s="63">
        <v>81.9</v>
      </c>
      <c r="H88" s="65">
        <f t="shared" si="4"/>
        <v>163.8</v>
      </c>
      <c r="I88" s="61"/>
    </row>
    <row r="89" ht="91.35" customHeight="1" spans="1:9">
      <c r="A89" s="56" t="s">
        <v>513</v>
      </c>
      <c r="B89" s="62" t="s">
        <v>514</v>
      </c>
      <c r="C89" s="63" t="s">
        <v>511</v>
      </c>
      <c r="D89" s="63" t="s">
        <v>515</v>
      </c>
      <c r="E89" s="64" t="s">
        <v>108</v>
      </c>
      <c r="F89" s="65">
        <v>1</v>
      </c>
      <c r="G89" s="63">
        <v>147.99</v>
      </c>
      <c r="H89" s="65">
        <f t="shared" si="4"/>
        <v>147.99</v>
      </c>
      <c r="I89" s="61"/>
    </row>
    <row r="90" ht="18.6" customHeight="1" spans="1:9">
      <c r="A90" s="56" t="s">
        <v>516</v>
      </c>
      <c r="B90" s="57"/>
      <c r="C90" s="58" t="s">
        <v>517</v>
      </c>
      <c r="D90" s="58"/>
      <c r="E90" s="59"/>
      <c r="F90" s="60"/>
      <c r="G90" s="61"/>
      <c r="H90" s="60"/>
      <c r="I90" s="61"/>
    </row>
    <row r="91" ht="18.6" customHeight="1" spans="1:9">
      <c r="A91" s="56" t="s">
        <v>518</v>
      </c>
      <c r="B91" s="57"/>
      <c r="C91" s="58" t="s">
        <v>519</v>
      </c>
      <c r="D91" s="58"/>
      <c r="E91" s="59"/>
      <c r="F91" s="60"/>
      <c r="G91" s="61"/>
      <c r="H91" s="60"/>
      <c r="I91" s="61"/>
    </row>
    <row r="92" ht="92.1" customHeight="1" spans="1:9">
      <c r="A92" s="56" t="s">
        <v>520</v>
      </c>
      <c r="B92" s="62" t="s">
        <v>521</v>
      </c>
      <c r="C92" s="63" t="s">
        <v>522</v>
      </c>
      <c r="D92" s="63" t="s">
        <v>523</v>
      </c>
      <c r="E92" s="64" t="s">
        <v>524</v>
      </c>
      <c r="F92" s="65">
        <v>2</v>
      </c>
      <c r="G92" s="63">
        <v>6000</v>
      </c>
      <c r="H92" s="65">
        <f t="shared" ref="H92:H99" si="5">F92*G92</f>
        <v>12000</v>
      </c>
      <c r="I92" s="61"/>
    </row>
    <row r="93" ht="93" customHeight="1" spans="1:9">
      <c r="A93" s="56" t="s">
        <v>525</v>
      </c>
      <c r="B93" s="62" t="s">
        <v>526</v>
      </c>
      <c r="C93" s="63" t="s">
        <v>527</v>
      </c>
      <c r="D93" s="63" t="s">
        <v>528</v>
      </c>
      <c r="E93" s="64" t="s">
        <v>85</v>
      </c>
      <c r="F93" s="65">
        <v>120</v>
      </c>
      <c r="G93" s="63">
        <v>537.08</v>
      </c>
      <c r="H93" s="65">
        <f t="shared" si="5"/>
        <v>64449.6</v>
      </c>
      <c r="I93" s="61"/>
    </row>
    <row r="94" ht="78.95" customHeight="1" spans="1:9">
      <c r="A94" s="56" t="s">
        <v>529</v>
      </c>
      <c r="B94" s="62" t="s">
        <v>530</v>
      </c>
      <c r="C94" s="63" t="s">
        <v>531</v>
      </c>
      <c r="D94" s="63" t="s">
        <v>532</v>
      </c>
      <c r="E94" s="64" t="s">
        <v>85</v>
      </c>
      <c r="F94" s="65">
        <v>130</v>
      </c>
      <c r="G94" s="63">
        <v>186.86</v>
      </c>
      <c r="H94" s="65">
        <f t="shared" si="5"/>
        <v>24291.8</v>
      </c>
      <c r="I94" s="61"/>
    </row>
    <row r="95" ht="66.95" customHeight="1" spans="1:9">
      <c r="A95" s="56" t="s">
        <v>533</v>
      </c>
      <c r="B95" s="62" t="s">
        <v>534</v>
      </c>
      <c r="C95" s="63" t="s">
        <v>535</v>
      </c>
      <c r="D95" s="63" t="s">
        <v>536</v>
      </c>
      <c r="E95" s="64" t="s">
        <v>59</v>
      </c>
      <c r="F95" s="65">
        <v>32</v>
      </c>
      <c r="G95" s="63">
        <v>450</v>
      </c>
      <c r="H95" s="65">
        <f t="shared" si="5"/>
        <v>14400</v>
      </c>
      <c r="I95" s="61"/>
    </row>
    <row r="96" ht="93.95" customHeight="1" spans="1:9">
      <c r="A96" s="56" t="s">
        <v>537</v>
      </c>
      <c r="B96" s="62" t="s">
        <v>538</v>
      </c>
      <c r="C96" s="63" t="s">
        <v>539</v>
      </c>
      <c r="D96" s="63" t="s">
        <v>540</v>
      </c>
      <c r="E96" s="64" t="s">
        <v>85</v>
      </c>
      <c r="F96" s="65">
        <v>90</v>
      </c>
      <c r="G96" s="63">
        <v>133.31</v>
      </c>
      <c r="H96" s="65">
        <f t="shared" si="5"/>
        <v>11997.9</v>
      </c>
      <c r="I96" s="61"/>
    </row>
    <row r="97" ht="36" spans="1:9">
      <c r="A97" s="56" t="s">
        <v>541</v>
      </c>
      <c r="B97" s="62" t="s">
        <v>70</v>
      </c>
      <c r="C97" s="63" t="s">
        <v>542</v>
      </c>
      <c r="D97" s="63" t="s">
        <v>543</v>
      </c>
      <c r="E97" s="64" t="s">
        <v>59</v>
      </c>
      <c r="F97" s="65">
        <v>142</v>
      </c>
      <c r="G97" s="63">
        <v>6.69</v>
      </c>
      <c r="H97" s="65">
        <f t="shared" si="5"/>
        <v>949.98</v>
      </c>
      <c r="I97" s="61"/>
    </row>
    <row r="98" ht="66" customHeight="1" spans="1:9">
      <c r="A98" s="56" t="s">
        <v>544</v>
      </c>
      <c r="B98" s="66" t="s">
        <v>545</v>
      </c>
      <c r="C98" s="67" t="s">
        <v>546</v>
      </c>
      <c r="D98" s="67" t="s">
        <v>547</v>
      </c>
      <c r="E98" s="68" t="s">
        <v>108</v>
      </c>
      <c r="F98" s="69">
        <v>36</v>
      </c>
      <c r="G98" s="70">
        <v>66</v>
      </c>
      <c r="H98" s="65">
        <f t="shared" si="5"/>
        <v>2376</v>
      </c>
      <c r="I98" s="61"/>
    </row>
    <row r="99" ht="159" customHeight="1" spans="1:9">
      <c r="A99" s="56" t="s">
        <v>548</v>
      </c>
      <c r="B99" s="71">
        <v>40205006001</v>
      </c>
      <c r="C99" s="58" t="s">
        <v>549</v>
      </c>
      <c r="D99" s="58" t="s">
        <v>550</v>
      </c>
      <c r="E99" s="64" t="s">
        <v>59</v>
      </c>
      <c r="F99" s="60">
        <v>300</v>
      </c>
      <c r="G99" s="61">
        <v>62.95</v>
      </c>
      <c r="H99" s="65">
        <f t="shared" si="5"/>
        <v>18885</v>
      </c>
      <c r="I99" s="61"/>
    </row>
    <row r="100" ht="18.6" customHeight="1" spans="1:9">
      <c r="A100" s="56" t="s">
        <v>551</v>
      </c>
      <c r="B100" s="57"/>
      <c r="C100" s="58" t="s">
        <v>552</v>
      </c>
      <c r="D100" s="58"/>
      <c r="E100" s="59"/>
      <c r="F100" s="60">
        <v>0</v>
      </c>
      <c r="G100" s="61"/>
      <c r="H100" s="60"/>
      <c r="I100" s="61"/>
    </row>
    <row r="101" ht="144" customHeight="1" spans="1:9">
      <c r="A101" s="56" t="s">
        <v>553</v>
      </c>
      <c r="B101" s="62" t="s">
        <v>554</v>
      </c>
      <c r="C101" s="63" t="s">
        <v>555</v>
      </c>
      <c r="D101" s="63" t="s">
        <v>556</v>
      </c>
      <c r="E101" s="64" t="s">
        <v>59</v>
      </c>
      <c r="F101" s="65">
        <v>18</v>
      </c>
      <c r="G101" s="63">
        <v>170</v>
      </c>
      <c r="H101" s="65">
        <f t="shared" ref="H101:H104" si="6">F101*G101</f>
        <v>3060</v>
      </c>
      <c r="I101" s="61"/>
    </row>
    <row r="102" ht="144" customHeight="1" spans="1:9">
      <c r="A102" s="56" t="s">
        <v>557</v>
      </c>
      <c r="B102" s="62" t="s">
        <v>558</v>
      </c>
      <c r="C102" s="63" t="s">
        <v>559</v>
      </c>
      <c r="D102" s="63" t="s">
        <v>560</v>
      </c>
      <c r="E102" s="64" t="s">
        <v>59</v>
      </c>
      <c r="F102" s="65">
        <v>18</v>
      </c>
      <c r="G102" s="63">
        <v>397.22</v>
      </c>
      <c r="H102" s="65">
        <f t="shared" si="6"/>
        <v>7149.96</v>
      </c>
      <c r="I102" s="61"/>
    </row>
    <row r="103" ht="36" customHeight="1" spans="1:9">
      <c r="A103" s="56" t="s">
        <v>561</v>
      </c>
      <c r="B103" s="57"/>
      <c r="C103" s="58" t="s">
        <v>562</v>
      </c>
      <c r="D103" s="58"/>
      <c r="E103" s="59"/>
      <c r="F103" s="60"/>
      <c r="G103" s="61"/>
      <c r="H103" s="60"/>
      <c r="I103" s="61"/>
    </row>
    <row r="104" ht="48" customHeight="1" spans="1:9">
      <c r="A104" s="56" t="s">
        <v>563</v>
      </c>
      <c r="B104" s="62" t="s">
        <v>564</v>
      </c>
      <c r="C104" s="63" t="s">
        <v>565</v>
      </c>
      <c r="D104" s="63"/>
      <c r="E104" s="64" t="s">
        <v>566</v>
      </c>
      <c r="F104" s="65">
        <v>1.255</v>
      </c>
      <c r="G104" s="63">
        <v>6514.19</v>
      </c>
      <c r="H104" s="65">
        <f t="shared" si="6"/>
        <v>8175.30845</v>
      </c>
      <c r="I104" s="61"/>
    </row>
    <row r="105" ht="27.95" customHeight="1" spans="1:9">
      <c r="A105" s="56" t="s">
        <v>567</v>
      </c>
      <c r="B105" s="57"/>
      <c r="C105" s="58" t="s">
        <v>208</v>
      </c>
      <c r="D105" s="58"/>
      <c r="E105" s="59"/>
      <c r="F105" s="60"/>
      <c r="G105" s="61"/>
      <c r="H105" s="60"/>
      <c r="I105" s="61"/>
    </row>
    <row r="106" ht="48" customHeight="1" spans="1:9">
      <c r="A106" s="56" t="s">
        <v>568</v>
      </c>
      <c r="B106" s="62" t="s">
        <v>210</v>
      </c>
      <c r="C106" s="63" t="s">
        <v>211</v>
      </c>
      <c r="D106" s="63" t="s">
        <v>341</v>
      </c>
      <c r="E106" s="64" t="s">
        <v>59</v>
      </c>
      <c r="F106" s="65">
        <v>815.33</v>
      </c>
      <c r="G106" s="63">
        <v>3.85</v>
      </c>
      <c r="H106" s="65">
        <f>F106*G106</f>
        <v>3139.0205</v>
      </c>
      <c r="I106" s="61"/>
    </row>
    <row r="107" ht="48" customHeight="1" spans="1:9">
      <c r="A107" s="56" t="s">
        <v>569</v>
      </c>
      <c r="B107" s="62" t="s">
        <v>570</v>
      </c>
      <c r="C107" s="63" t="s">
        <v>571</v>
      </c>
      <c r="D107" s="63" t="s">
        <v>572</v>
      </c>
      <c r="E107" s="64" t="s">
        <v>59</v>
      </c>
      <c r="F107" s="65">
        <v>80</v>
      </c>
      <c r="G107" s="63">
        <v>5.56</v>
      </c>
      <c r="H107" s="65">
        <v>444.8</v>
      </c>
      <c r="I107" s="61"/>
    </row>
    <row r="108" ht="18.6" customHeight="1" spans="1:9">
      <c r="A108" s="56" t="s">
        <v>573</v>
      </c>
      <c r="B108" s="57"/>
      <c r="C108" s="58" t="s">
        <v>218</v>
      </c>
      <c r="D108" s="58"/>
      <c r="E108" s="59"/>
      <c r="F108" s="60"/>
      <c r="G108" s="61"/>
      <c r="H108" s="60">
        <f>SUM(H8:H107)</f>
        <v>487043.83025</v>
      </c>
      <c r="I108" s="61"/>
    </row>
    <row r="109" ht="18.6" customHeight="1" spans="1:9">
      <c r="A109" s="56" t="s">
        <v>574</v>
      </c>
      <c r="B109" s="57"/>
      <c r="C109" s="58" t="s">
        <v>15</v>
      </c>
      <c r="D109" s="58"/>
      <c r="E109" s="59"/>
      <c r="F109" s="60"/>
      <c r="G109" s="61"/>
      <c r="H109" s="60"/>
      <c r="I109" s="61"/>
    </row>
    <row r="110" ht="18.6" customHeight="1" spans="1:9">
      <c r="A110" s="56" t="s">
        <v>575</v>
      </c>
      <c r="B110" s="57"/>
      <c r="C110" s="58" t="s">
        <v>267</v>
      </c>
      <c r="D110" s="58"/>
      <c r="E110" s="59"/>
      <c r="F110" s="60"/>
      <c r="G110" s="61"/>
      <c r="H110" s="60"/>
      <c r="I110" s="61"/>
    </row>
    <row r="111" ht="43.9" customHeight="1" spans="1:9">
      <c r="A111" s="56" t="s">
        <v>576</v>
      </c>
      <c r="B111" s="62" t="s">
        <v>269</v>
      </c>
      <c r="C111" s="63" t="s">
        <v>270</v>
      </c>
      <c r="D111" s="63" t="s">
        <v>577</v>
      </c>
      <c r="E111" s="64" t="s">
        <v>272</v>
      </c>
      <c r="F111" s="65">
        <f>2+2+4</f>
        <v>8</v>
      </c>
      <c r="G111" s="63">
        <v>1003.9</v>
      </c>
      <c r="H111" s="65">
        <f>F111*G111</f>
        <v>8031.2</v>
      </c>
      <c r="I111" s="61"/>
    </row>
    <row r="112" ht="43.9" customHeight="1" spans="1:9">
      <c r="A112" s="56" t="s">
        <v>578</v>
      </c>
      <c r="B112" s="62" t="s">
        <v>274</v>
      </c>
      <c r="C112" s="63" t="s">
        <v>275</v>
      </c>
      <c r="D112" s="63" t="s">
        <v>579</v>
      </c>
      <c r="E112" s="64" t="s">
        <v>272</v>
      </c>
      <c r="F112" s="65">
        <f>5+4</f>
        <v>9</v>
      </c>
      <c r="G112" s="63">
        <v>463.12</v>
      </c>
      <c r="H112" s="65">
        <f t="shared" ref="H112:H144" si="7">F112*G112</f>
        <v>4168.08</v>
      </c>
      <c r="I112" s="61"/>
    </row>
    <row r="113" ht="43.9" customHeight="1" spans="1:9">
      <c r="A113" s="56" t="s">
        <v>580</v>
      </c>
      <c r="B113" s="62" t="s">
        <v>278</v>
      </c>
      <c r="C113" s="63" t="s">
        <v>279</v>
      </c>
      <c r="D113" s="63" t="s">
        <v>280</v>
      </c>
      <c r="E113" s="64" t="s">
        <v>272</v>
      </c>
      <c r="F113" s="65">
        <v>3</v>
      </c>
      <c r="G113" s="63">
        <v>828.07</v>
      </c>
      <c r="H113" s="65">
        <f t="shared" si="7"/>
        <v>2484.21</v>
      </c>
      <c r="I113" s="61"/>
    </row>
    <row r="114" ht="43.9" customHeight="1" spans="1:9">
      <c r="A114" s="56" t="s">
        <v>581</v>
      </c>
      <c r="B114" s="62" t="s">
        <v>282</v>
      </c>
      <c r="C114" s="63" t="s">
        <v>283</v>
      </c>
      <c r="D114" s="63" t="s">
        <v>284</v>
      </c>
      <c r="E114" s="64" t="s">
        <v>108</v>
      </c>
      <c r="F114" s="65">
        <v>1</v>
      </c>
      <c r="G114" s="63">
        <v>93.93</v>
      </c>
      <c r="H114" s="65">
        <f t="shared" si="7"/>
        <v>93.93</v>
      </c>
      <c r="I114" s="61"/>
    </row>
    <row r="115" ht="43.9" customHeight="1" spans="1:9">
      <c r="A115" s="56" t="s">
        <v>582</v>
      </c>
      <c r="B115" s="62" t="s">
        <v>99</v>
      </c>
      <c r="C115" s="63" t="s">
        <v>100</v>
      </c>
      <c r="D115" s="63" t="s">
        <v>103</v>
      </c>
      <c r="E115" s="64" t="s">
        <v>85</v>
      </c>
      <c r="F115" s="65">
        <v>20</v>
      </c>
      <c r="G115" s="63">
        <v>3.81</v>
      </c>
      <c r="H115" s="65">
        <f t="shared" si="7"/>
        <v>76.2</v>
      </c>
      <c r="I115" s="61"/>
    </row>
    <row r="116" ht="79.5" customHeight="1" spans="1:9">
      <c r="A116" s="56" t="s">
        <v>583</v>
      </c>
      <c r="B116" s="62" t="s">
        <v>286</v>
      </c>
      <c r="C116" s="63" t="s">
        <v>111</v>
      </c>
      <c r="D116" s="63" t="s">
        <v>287</v>
      </c>
      <c r="E116" s="64" t="s">
        <v>68</v>
      </c>
      <c r="F116" s="65">
        <v>1</v>
      </c>
      <c r="G116" s="63">
        <v>114.24</v>
      </c>
      <c r="H116" s="65">
        <f t="shared" si="7"/>
        <v>114.24</v>
      </c>
      <c r="I116" s="61"/>
    </row>
    <row r="117" ht="79.5" customHeight="1" spans="1:9">
      <c r="A117" s="56" t="s">
        <v>584</v>
      </c>
      <c r="B117" s="62" t="s">
        <v>585</v>
      </c>
      <c r="C117" s="63" t="s">
        <v>586</v>
      </c>
      <c r="D117" s="63" t="s">
        <v>587</v>
      </c>
      <c r="E117" s="64" t="s">
        <v>85</v>
      </c>
      <c r="F117" s="65">
        <v>20</v>
      </c>
      <c r="G117" s="63">
        <v>20.31</v>
      </c>
      <c r="H117" s="65">
        <f t="shared" si="7"/>
        <v>406.2</v>
      </c>
      <c r="I117" s="61"/>
    </row>
    <row r="118" ht="103.35" customHeight="1" spans="1:9">
      <c r="A118" s="56" t="s">
        <v>588</v>
      </c>
      <c r="B118" s="62" t="s">
        <v>289</v>
      </c>
      <c r="C118" s="63" t="s">
        <v>290</v>
      </c>
      <c r="D118" s="63" t="s">
        <v>291</v>
      </c>
      <c r="E118" s="64" t="s">
        <v>108</v>
      </c>
      <c r="F118" s="65">
        <v>4</v>
      </c>
      <c r="G118" s="63">
        <v>77.55</v>
      </c>
      <c r="H118" s="65">
        <f t="shared" si="7"/>
        <v>310.2</v>
      </c>
      <c r="I118" s="61"/>
    </row>
    <row r="119" ht="67.7" customHeight="1" spans="1:9">
      <c r="A119" s="56" t="s">
        <v>589</v>
      </c>
      <c r="B119" s="62" t="s">
        <v>315</v>
      </c>
      <c r="C119" s="63" t="s">
        <v>590</v>
      </c>
      <c r="D119" s="63" t="s">
        <v>591</v>
      </c>
      <c r="E119" s="64" t="s">
        <v>108</v>
      </c>
      <c r="F119" s="65">
        <v>1</v>
      </c>
      <c r="G119" s="63">
        <v>124.87</v>
      </c>
      <c r="H119" s="65">
        <f t="shared" si="7"/>
        <v>124.87</v>
      </c>
      <c r="I119" s="61"/>
    </row>
    <row r="120" ht="67.7" customHeight="1" spans="1:9">
      <c r="A120" s="56" t="s">
        <v>592</v>
      </c>
      <c r="B120" s="62" t="s">
        <v>593</v>
      </c>
      <c r="C120" s="63" t="s">
        <v>590</v>
      </c>
      <c r="D120" s="63" t="s">
        <v>594</v>
      </c>
      <c r="E120" s="64" t="s">
        <v>108</v>
      </c>
      <c r="F120" s="65">
        <v>2</v>
      </c>
      <c r="G120" s="63">
        <v>172.07</v>
      </c>
      <c r="H120" s="65">
        <f t="shared" si="7"/>
        <v>344.14</v>
      </c>
      <c r="I120" s="61"/>
    </row>
    <row r="121" ht="67.7" customHeight="1" spans="1:9">
      <c r="A121" s="56" t="s">
        <v>595</v>
      </c>
      <c r="B121" s="62" t="s">
        <v>593</v>
      </c>
      <c r="C121" s="63" t="s">
        <v>590</v>
      </c>
      <c r="D121" s="63" t="s">
        <v>596</v>
      </c>
      <c r="E121" s="64" t="s">
        <v>108</v>
      </c>
      <c r="F121" s="65">
        <v>7</v>
      </c>
      <c r="G121" s="63">
        <v>27.17</v>
      </c>
      <c r="H121" s="65">
        <f t="shared" si="7"/>
        <v>190.19</v>
      </c>
      <c r="I121" s="61"/>
    </row>
    <row r="122" ht="67.7" customHeight="1" spans="1:9">
      <c r="A122" s="56" t="s">
        <v>597</v>
      </c>
      <c r="B122" s="62" t="s">
        <v>598</v>
      </c>
      <c r="C122" s="63" t="s">
        <v>599</v>
      </c>
      <c r="D122" s="63" t="s">
        <v>600</v>
      </c>
      <c r="E122" s="64" t="s">
        <v>85</v>
      </c>
      <c r="F122" s="65">
        <v>0.8</v>
      </c>
      <c r="G122" s="63">
        <v>94.69</v>
      </c>
      <c r="H122" s="65">
        <f t="shared" si="7"/>
        <v>75.752</v>
      </c>
      <c r="I122" s="61"/>
    </row>
    <row r="123" ht="67.7" customHeight="1" spans="1:9">
      <c r="A123" s="56" t="s">
        <v>601</v>
      </c>
      <c r="B123" s="62" t="s">
        <v>602</v>
      </c>
      <c r="C123" s="63" t="s">
        <v>599</v>
      </c>
      <c r="D123" s="63" t="s">
        <v>603</v>
      </c>
      <c r="E123" s="64" t="s">
        <v>85</v>
      </c>
      <c r="F123" s="65">
        <v>1.8</v>
      </c>
      <c r="G123" s="63">
        <v>113.79</v>
      </c>
      <c r="H123" s="65">
        <f t="shared" si="7"/>
        <v>204.822</v>
      </c>
      <c r="I123" s="61"/>
    </row>
    <row r="124" ht="79.5" customHeight="1" spans="1:9">
      <c r="A124" s="56" t="s">
        <v>604</v>
      </c>
      <c r="B124" s="62" t="s">
        <v>605</v>
      </c>
      <c r="C124" s="63" t="s">
        <v>606</v>
      </c>
      <c r="D124" s="63" t="s">
        <v>607</v>
      </c>
      <c r="E124" s="64" t="s">
        <v>108</v>
      </c>
      <c r="F124" s="65">
        <v>2</v>
      </c>
      <c r="G124" s="63">
        <v>210.32</v>
      </c>
      <c r="H124" s="65">
        <f t="shared" si="7"/>
        <v>420.64</v>
      </c>
      <c r="I124" s="61"/>
    </row>
    <row r="125" ht="103.35" customHeight="1" spans="1:9">
      <c r="A125" s="56" t="s">
        <v>608</v>
      </c>
      <c r="B125" s="62" t="s">
        <v>293</v>
      </c>
      <c r="C125" s="63" t="s">
        <v>294</v>
      </c>
      <c r="D125" s="63" t="s">
        <v>295</v>
      </c>
      <c r="E125" s="64" t="s">
        <v>85</v>
      </c>
      <c r="F125" s="65">
        <v>5</v>
      </c>
      <c r="G125" s="63">
        <v>23.62</v>
      </c>
      <c r="H125" s="65">
        <f t="shared" si="7"/>
        <v>118.1</v>
      </c>
      <c r="I125" s="61"/>
    </row>
    <row r="126" ht="67.7" customHeight="1" spans="1:9">
      <c r="A126" s="56" t="s">
        <v>609</v>
      </c>
      <c r="B126" s="62" t="s">
        <v>610</v>
      </c>
      <c r="C126" s="63" t="s">
        <v>611</v>
      </c>
      <c r="D126" s="63" t="s">
        <v>612</v>
      </c>
      <c r="E126" s="64" t="s">
        <v>117</v>
      </c>
      <c r="F126" s="65">
        <v>20</v>
      </c>
      <c r="G126" s="63">
        <v>260.39</v>
      </c>
      <c r="H126" s="65">
        <f t="shared" si="7"/>
        <v>5207.8</v>
      </c>
      <c r="I126" s="61"/>
    </row>
    <row r="127" ht="55.7" customHeight="1" spans="1:9">
      <c r="A127" s="56" t="s">
        <v>613</v>
      </c>
      <c r="B127" s="62" t="s">
        <v>297</v>
      </c>
      <c r="C127" s="63" t="s">
        <v>83</v>
      </c>
      <c r="D127" s="63" t="s">
        <v>298</v>
      </c>
      <c r="E127" s="64" t="s">
        <v>85</v>
      </c>
      <c r="F127" s="65">
        <v>4</v>
      </c>
      <c r="G127" s="63">
        <v>85.65</v>
      </c>
      <c r="H127" s="65">
        <f t="shared" si="7"/>
        <v>342.6</v>
      </c>
      <c r="I127" s="61"/>
    </row>
    <row r="128" ht="55.7" customHeight="1" spans="1:9">
      <c r="A128" s="56" t="s">
        <v>614</v>
      </c>
      <c r="B128" s="62" t="s">
        <v>82</v>
      </c>
      <c r="C128" s="63" t="s">
        <v>83</v>
      </c>
      <c r="D128" s="63" t="s">
        <v>300</v>
      </c>
      <c r="E128" s="64" t="s">
        <v>85</v>
      </c>
      <c r="F128" s="65">
        <v>20</v>
      </c>
      <c r="G128" s="63">
        <v>68.32</v>
      </c>
      <c r="H128" s="65">
        <f t="shared" si="7"/>
        <v>1366.4</v>
      </c>
      <c r="I128" s="61"/>
    </row>
    <row r="129" ht="55.7" customHeight="1" spans="1:9">
      <c r="A129" s="56" t="s">
        <v>615</v>
      </c>
      <c r="B129" s="62" t="s">
        <v>82</v>
      </c>
      <c r="C129" s="63" t="s">
        <v>83</v>
      </c>
      <c r="D129" s="63" t="s">
        <v>302</v>
      </c>
      <c r="E129" s="64" t="s">
        <v>85</v>
      </c>
      <c r="F129" s="65">
        <f>8+135</f>
        <v>143</v>
      </c>
      <c r="G129" s="63">
        <v>30.34</v>
      </c>
      <c r="H129" s="65">
        <f t="shared" si="7"/>
        <v>4338.62</v>
      </c>
      <c r="I129" s="61"/>
    </row>
    <row r="130" ht="55.7" customHeight="1" spans="1:9">
      <c r="A130" s="56" t="s">
        <v>616</v>
      </c>
      <c r="B130" s="62" t="s">
        <v>297</v>
      </c>
      <c r="C130" s="63" t="s">
        <v>83</v>
      </c>
      <c r="D130" s="63" t="s">
        <v>304</v>
      </c>
      <c r="E130" s="64" t="s">
        <v>85</v>
      </c>
      <c r="F130" s="65">
        <f>15+60</f>
        <v>75</v>
      </c>
      <c r="G130" s="63">
        <v>35.35</v>
      </c>
      <c r="H130" s="65">
        <f t="shared" si="7"/>
        <v>2651.25</v>
      </c>
      <c r="I130" s="61"/>
    </row>
    <row r="131" ht="55.7" customHeight="1" spans="1:9">
      <c r="A131" s="56" t="s">
        <v>617</v>
      </c>
      <c r="B131" s="62" t="s">
        <v>306</v>
      </c>
      <c r="C131" s="63" t="s">
        <v>83</v>
      </c>
      <c r="D131" s="63" t="s">
        <v>307</v>
      </c>
      <c r="E131" s="64" t="s">
        <v>85</v>
      </c>
      <c r="F131" s="65">
        <v>4</v>
      </c>
      <c r="G131" s="63">
        <v>37.95</v>
      </c>
      <c r="H131" s="65">
        <f t="shared" si="7"/>
        <v>151.8</v>
      </c>
      <c r="I131" s="61"/>
    </row>
    <row r="132" ht="55.7" customHeight="1" spans="1:9">
      <c r="A132" s="56" t="s">
        <v>618</v>
      </c>
      <c r="B132" s="62" t="s">
        <v>619</v>
      </c>
      <c r="C132" s="63" t="s">
        <v>106</v>
      </c>
      <c r="D132" s="63" t="s">
        <v>620</v>
      </c>
      <c r="E132" s="64" t="s">
        <v>108</v>
      </c>
      <c r="F132" s="65">
        <v>1</v>
      </c>
      <c r="G132" s="63">
        <v>241.36</v>
      </c>
      <c r="H132" s="65">
        <f t="shared" si="7"/>
        <v>241.36</v>
      </c>
      <c r="I132" s="61"/>
    </row>
    <row r="133" ht="55.7" customHeight="1" spans="1:9">
      <c r="A133" s="56" t="s">
        <v>621</v>
      </c>
      <c r="B133" s="62" t="s">
        <v>622</v>
      </c>
      <c r="C133" s="63" t="s">
        <v>106</v>
      </c>
      <c r="D133" s="63" t="s">
        <v>107</v>
      </c>
      <c r="E133" s="64" t="s">
        <v>108</v>
      </c>
      <c r="F133" s="65">
        <v>2</v>
      </c>
      <c r="G133" s="63">
        <v>8</v>
      </c>
      <c r="H133" s="65">
        <f t="shared" si="7"/>
        <v>16</v>
      </c>
      <c r="I133" s="61"/>
    </row>
    <row r="134" ht="67.7" customHeight="1" spans="1:9">
      <c r="A134" s="56" t="s">
        <v>623</v>
      </c>
      <c r="B134" s="62" t="s">
        <v>309</v>
      </c>
      <c r="C134" s="63" t="s">
        <v>106</v>
      </c>
      <c r="D134" s="63" t="s">
        <v>310</v>
      </c>
      <c r="E134" s="64" t="s">
        <v>108</v>
      </c>
      <c r="F134" s="65">
        <v>2</v>
      </c>
      <c r="G134" s="63">
        <v>187.17</v>
      </c>
      <c r="H134" s="65">
        <f t="shared" si="7"/>
        <v>374.34</v>
      </c>
      <c r="I134" s="61"/>
    </row>
    <row r="135" ht="55.7" customHeight="1" spans="1:9">
      <c r="A135" s="56" t="s">
        <v>624</v>
      </c>
      <c r="B135" s="62" t="s">
        <v>282</v>
      </c>
      <c r="C135" s="63" t="s">
        <v>625</v>
      </c>
      <c r="D135" s="63" t="s">
        <v>626</v>
      </c>
      <c r="E135" s="64" t="s">
        <v>108</v>
      </c>
      <c r="F135" s="65">
        <v>3</v>
      </c>
      <c r="G135" s="63">
        <v>34.14</v>
      </c>
      <c r="H135" s="65">
        <f t="shared" si="7"/>
        <v>102.42</v>
      </c>
      <c r="I135" s="61"/>
    </row>
    <row r="136" ht="87" customHeight="1" spans="1:9">
      <c r="A136" s="56" t="s">
        <v>627</v>
      </c>
      <c r="B136" s="62" t="s">
        <v>628</v>
      </c>
      <c r="C136" s="63" t="s">
        <v>629</v>
      </c>
      <c r="D136" s="63" t="s">
        <v>630</v>
      </c>
      <c r="E136" s="64" t="s">
        <v>631</v>
      </c>
      <c r="F136" s="65">
        <f>4+3+6</f>
        <v>13</v>
      </c>
      <c r="G136" s="63">
        <v>53.3</v>
      </c>
      <c r="H136" s="65">
        <f t="shared" si="7"/>
        <v>692.9</v>
      </c>
      <c r="I136" s="61"/>
    </row>
    <row r="137" ht="143.1" customHeight="1" spans="1:9">
      <c r="A137" s="56" t="s">
        <v>632</v>
      </c>
      <c r="B137" s="62" t="s">
        <v>633</v>
      </c>
      <c r="C137" s="63" t="s">
        <v>634</v>
      </c>
      <c r="D137" s="63" t="s">
        <v>635</v>
      </c>
      <c r="E137" s="64" t="s">
        <v>272</v>
      </c>
      <c r="F137" s="65">
        <v>1</v>
      </c>
      <c r="G137" s="63">
        <v>40.49</v>
      </c>
      <c r="H137" s="65">
        <f t="shared" si="7"/>
        <v>40.49</v>
      </c>
      <c r="I137" s="61"/>
    </row>
    <row r="138" ht="84" customHeight="1" spans="1:9">
      <c r="A138" s="56" t="s">
        <v>636</v>
      </c>
      <c r="B138" s="62" t="s">
        <v>312</v>
      </c>
      <c r="C138" s="63" t="s">
        <v>96</v>
      </c>
      <c r="D138" s="63" t="s">
        <v>313</v>
      </c>
      <c r="E138" s="64" t="s">
        <v>68</v>
      </c>
      <c r="F138" s="65">
        <v>4</v>
      </c>
      <c r="G138" s="63">
        <v>342.07</v>
      </c>
      <c r="H138" s="65">
        <f t="shared" si="7"/>
        <v>1368.28</v>
      </c>
      <c r="I138" s="61"/>
    </row>
    <row r="139" ht="84" customHeight="1" spans="1:9">
      <c r="A139" s="56" t="s">
        <v>637</v>
      </c>
      <c r="B139" s="62" t="s">
        <v>315</v>
      </c>
      <c r="C139" s="63" t="s">
        <v>316</v>
      </c>
      <c r="D139" s="63" t="s">
        <v>317</v>
      </c>
      <c r="E139" s="64" t="s">
        <v>108</v>
      </c>
      <c r="F139" s="65">
        <v>2</v>
      </c>
      <c r="G139" s="63">
        <v>23.75</v>
      </c>
      <c r="H139" s="65">
        <f t="shared" si="7"/>
        <v>47.5</v>
      </c>
      <c r="I139" s="61"/>
    </row>
    <row r="140" ht="63" customHeight="1" spans="1:9">
      <c r="A140" s="56" t="s">
        <v>638</v>
      </c>
      <c r="B140" s="71">
        <v>40504002013</v>
      </c>
      <c r="C140" s="58" t="s">
        <v>639</v>
      </c>
      <c r="D140" s="58" t="s">
        <v>640</v>
      </c>
      <c r="E140" s="59" t="s">
        <v>641</v>
      </c>
      <c r="F140" s="60">
        <v>1</v>
      </c>
      <c r="G140" s="61">
        <v>7644.15</v>
      </c>
      <c r="H140" s="65">
        <f t="shared" si="7"/>
        <v>7644.15</v>
      </c>
      <c r="I140" s="61"/>
    </row>
    <row r="141" ht="180" customHeight="1" spans="1:9">
      <c r="A141" s="56" t="s">
        <v>642</v>
      </c>
      <c r="B141" s="129" t="s">
        <v>643</v>
      </c>
      <c r="C141" s="58" t="s">
        <v>644</v>
      </c>
      <c r="D141" s="58" t="s">
        <v>645</v>
      </c>
      <c r="E141" s="64" t="s">
        <v>108</v>
      </c>
      <c r="F141" s="60">
        <v>1</v>
      </c>
      <c r="G141" s="61">
        <v>4612.38</v>
      </c>
      <c r="H141" s="65">
        <f t="shared" si="7"/>
        <v>4612.38</v>
      </c>
      <c r="I141" s="61"/>
    </row>
    <row r="142" ht="63" customHeight="1" spans="1:9">
      <c r="A142" s="56" t="s">
        <v>646</v>
      </c>
      <c r="B142" s="129" t="s">
        <v>647</v>
      </c>
      <c r="C142" s="58" t="s">
        <v>648</v>
      </c>
      <c r="D142" s="58" t="s">
        <v>649</v>
      </c>
      <c r="E142" s="64" t="s">
        <v>239</v>
      </c>
      <c r="F142" s="60">
        <v>1</v>
      </c>
      <c r="G142" s="61">
        <v>1780.78</v>
      </c>
      <c r="H142" s="65">
        <f t="shared" si="7"/>
        <v>1780.78</v>
      </c>
      <c r="I142" s="61"/>
    </row>
    <row r="143" ht="63" customHeight="1" spans="1:9">
      <c r="A143" s="56" t="s">
        <v>650</v>
      </c>
      <c r="B143" s="129" t="s">
        <v>633</v>
      </c>
      <c r="C143" s="58" t="s">
        <v>651</v>
      </c>
      <c r="D143" s="58" t="s">
        <v>652</v>
      </c>
      <c r="E143" s="64" t="s">
        <v>85</v>
      </c>
      <c r="F143" s="60">
        <v>1</v>
      </c>
      <c r="G143" s="61">
        <v>17</v>
      </c>
      <c r="H143" s="65">
        <f t="shared" si="7"/>
        <v>17</v>
      </c>
      <c r="I143" s="61"/>
    </row>
    <row r="144" ht="47.1" customHeight="1" spans="1:9">
      <c r="A144" s="56" t="s">
        <v>653</v>
      </c>
      <c r="B144" s="71">
        <v>31003007001</v>
      </c>
      <c r="C144" s="58" t="s">
        <v>654</v>
      </c>
      <c r="D144" s="58" t="s">
        <v>655</v>
      </c>
      <c r="E144" s="59" t="s">
        <v>117</v>
      </c>
      <c r="F144" s="60">
        <v>5</v>
      </c>
      <c r="G144" s="61">
        <v>659.35</v>
      </c>
      <c r="H144" s="65">
        <f t="shared" si="7"/>
        <v>3296.75</v>
      </c>
      <c r="I144" s="61"/>
    </row>
    <row r="145" ht="18.6" customHeight="1" spans="1:9">
      <c r="A145" s="56" t="s">
        <v>656</v>
      </c>
      <c r="B145" s="57"/>
      <c r="C145" s="58" t="s">
        <v>657</v>
      </c>
      <c r="D145" s="58"/>
      <c r="E145" s="59"/>
      <c r="F145" s="60"/>
      <c r="G145" s="61"/>
      <c r="H145" s="60"/>
      <c r="I145" s="61"/>
    </row>
    <row r="146" ht="74.1" customHeight="1" spans="1:9">
      <c r="A146" s="56" t="s">
        <v>658</v>
      </c>
      <c r="B146" s="62" t="s">
        <v>236</v>
      </c>
      <c r="C146" s="63" t="s">
        <v>342</v>
      </c>
      <c r="D146" s="63" t="s">
        <v>659</v>
      </c>
      <c r="E146" s="64" t="s">
        <v>239</v>
      </c>
      <c r="F146" s="65">
        <v>30</v>
      </c>
      <c r="G146" s="63">
        <v>141.5</v>
      </c>
      <c r="H146" s="65">
        <f>F146*G146</f>
        <v>4245</v>
      </c>
      <c r="I146" s="61"/>
    </row>
    <row r="147" ht="63.95" customHeight="1" spans="1:9">
      <c r="A147" s="56" t="s">
        <v>660</v>
      </c>
      <c r="B147" s="62" t="s">
        <v>241</v>
      </c>
      <c r="C147" s="63" t="s">
        <v>242</v>
      </c>
      <c r="D147" s="63" t="s">
        <v>661</v>
      </c>
      <c r="E147" s="64" t="s">
        <v>108</v>
      </c>
      <c r="F147" s="65">
        <v>160</v>
      </c>
      <c r="G147" s="63">
        <v>31.99</v>
      </c>
      <c r="H147" s="65">
        <f t="shared" ref="H147:H168" si="8">F147*G147</f>
        <v>5118.4</v>
      </c>
      <c r="I147" s="61"/>
    </row>
    <row r="148" ht="50.1" customHeight="1" spans="1:9">
      <c r="A148" s="56" t="s">
        <v>662</v>
      </c>
      <c r="B148" s="62" t="s">
        <v>352</v>
      </c>
      <c r="C148" s="63" t="s">
        <v>353</v>
      </c>
      <c r="D148" s="63" t="s">
        <v>663</v>
      </c>
      <c r="E148" s="64" t="s">
        <v>108</v>
      </c>
      <c r="F148" s="65">
        <v>160</v>
      </c>
      <c r="G148" s="63">
        <v>11.4</v>
      </c>
      <c r="H148" s="65">
        <f t="shared" si="8"/>
        <v>1824</v>
      </c>
      <c r="I148" s="61"/>
    </row>
    <row r="149" ht="69" customHeight="1" spans="1:9">
      <c r="A149" s="56" t="s">
        <v>664</v>
      </c>
      <c r="B149" s="62" t="s">
        <v>347</v>
      </c>
      <c r="C149" s="63" t="s">
        <v>294</v>
      </c>
      <c r="D149" s="63" t="s">
        <v>665</v>
      </c>
      <c r="E149" s="64" t="s">
        <v>85</v>
      </c>
      <c r="F149" s="65">
        <v>1722</v>
      </c>
      <c r="G149" s="63">
        <v>20.12</v>
      </c>
      <c r="H149" s="65">
        <f t="shared" si="8"/>
        <v>34646.64</v>
      </c>
      <c r="I149" s="61"/>
    </row>
    <row r="150" ht="65.1" customHeight="1" spans="1:9">
      <c r="A150" s="56" t="s">
        <v>666</v>
      </c>
      <c r="B150" s="62" t="s">
        <v>264</v>
      </c>
      <c r="C150" s="63" t="s">
        <v>229</v>
      </c>
      <c r="D150" s="63" t="s">
        <v>667</v>
      </c>
      <c r="E150" s="64" t="s">
        <v>85</v>
      </c>
      <c r="F150" s="65">
        <v>1722</v>
      </c>
      <c r="G150" s="63">
        <v>4.61</v>
      </c>
      <c r="H150" s="65">
        <f t="shared" si="8"/>
        <v>7938.42</v>
      </c>
      <c r="I150" s="61"/>
    </row>
    <row r="151" ht="72" customHeight="1" spans="1:9">
      <c r="A151" s="56" t="s">
        <v>668</v>
      </c>
      <c r="B151" s="62" t="s">
        <v>228</v>
      </c>
      <c r="C151" s="63" t="s">
        <v>229</v>
      </c>
      <c r="D151" s="63" t="s">
        <v>669</v>
      </c>
      <c r="E151" s="64" t="s">
        <v>85</v>
      </c>
      <c r="F151" s="65">
        <v>3444</v>
      </c>
      <c r="G151" s="63">
        <v>5.19</v>
      </c>
      <c r="H151" s="65">
        <f t="shared" si="8"/>
        <v>17874.36</v>
      </c>
      <c r="I151" s="61"/>
    </row>
    <row r="152" ht="57" customHeight="1" spans="1:9">
      <c r="A152" s="56" t="s">
        <v>670</v>
      </c>
      <c r="B152" s="62" t="s">
        <v>253</v>
      </c>
      <c r="C152" s="63" t="s">
        <v>671</v>
      </c>
      <c r="D152" s="63" t="s">
        <v>672</v>
      </c>
      <c r="E152" s="64" t="s">
        <v>108</v>
      </c>
      <c r="F152" s="65">
        <v>160</v>
      </c>
      <c r="G152" s="63">
        <v>3.82</v>
      </c>
      <c r="H152" s="65">
        <f t="shared" si="8"/>
        <v>611.2</v>
      </c>
      <c r="I152" s="61"/>
    </row>
    <row r="153" ht="69" customHeight="1" spans="1:9">
      <c r="A153" s="56" t="s">
        <v>673</v>
      </c>
      <c r="B153" s="62" t="s">
        <v>674</v>
      </c>
      <c r="C153" s="63" t="s">
        <v>675</v>
      </c>
      <c r="D153" s="63" t="s">
        <v>676</v>
      </c>
      <c r="E153" s="64" t="s">
        <v>108</v>
      </c>
      <c r="F153" s="65">
        <v>160</v>
      </c>
      <c r="G153" s="63">
        <v>2</v>
      </c>
      <c r="H153" s="65">
        <f t="shared" si="8"/>
        <v>320</v>
      </c>
      <c r="I153" s="61"/>
    </row>
    <row r="154" ht="42.95" customHeight="1" spans="1:9">
      <c r="A154" s="56" t="s">
        <v>677</v>
      </c>
      <c r="B154" s="62" t="s">
        <v>678</v>
      </c>
      <c r="C154" s="63" t="s">
        <v>679</v>
      </c>
      <c r="D154" s="63" t="s">
        <v>680</v>
      </c>
      <c r="E154" s="64" t="s">
        <v>681</v>
      </c>
      <c r="F154" s="65">
        <v>1</v>
      </c>
      <c r="G154" s="63">
        <v>764.49</v>
      </c>
      <c r="H154" s="65">
        <f t="shared" si="8"/>
        <v>764.49</v>
      </c>
      <c r="I154" s="61"/>
    </row>
    <row r="155" ht="66" customHeight="1" spans="1:9">
      <c r="A155" s="56" t="s">
        <v>682</v>
      </c>
      <c r="B155" s="62" t="s">
        <v>683</v>
      </c>
      <c r="C155" s="63" t="s">
        <v>684</v>
      </c>
      <c r="D155" s="63" t="s">
        <v>685</v>
      </c>
      <c r="E155" s="64" t="s">
        <v>239</v>
      </c>
      <c r="F155" s="65">
        <v>1</v>
      </c>
      <c r="G155" s="63">
        <v>4064.57</v>
      </c>
      <c r="H155" s="65">
        <f t="shared" si="8"/>
        <v>4064.57</v>
      </c>
      <c r="I155" s="61"/>
    </row>
    <row r="156" ht="72" customHeight="1" spans="1:9">
      <c r="A156" s="56" t="s">
        <v>686</v>
      </c>
      <c r="B156" s="62" t="s">
        <v>687</v>
      </c>
      <c r="C156" s="63" t="s">
        <v>684</v>
      </c>
      <c r="D156" s="63" t="s">
        <v>688</v>
      </c>
      <c r="E156" s="64" t="s">
        <v>239</v>
      </c>
      <c r="F156" s="65">
        <v>2</v>
      </c>
      <c r="G156" s="63">
        <v>4974.76</v>
      </c>
      <c r="H156" s="65">
        <f t="shared" si="8"/>
        <v>9949.52</v>
      </c>
      <c r="I156" s="61"/>
    </row>
    <row r="157" ht="123" customHeight="1" spans="1:9">
      <c r="A157" s="56" t="s">
        <v>689</v>
      </c>
      <c r="B157" s="62" t="s">
        <v>344</v>
      </c>
      <c r="C157" s="63" t="s">
        <v>342</v>
      </c>
      <c r="D157" s="63" t="s">
        <v>690</v>
      </c>
      <c r="E157" s="64" t="s">
        <v>239</v>
      </c>
      <c r="F157" s="65">
        <v>8</v>
      </c>
      <c r="G157" s="63">
        <v>1488.38</v>
      </c>
      <c r="H157" s="65">
        <f t="shared" si="8"/>
        <v>11907.04</v>
      </c>
      <c r="I157" s="61"/>
    </row>
    <row r="158" ht="123" customHeight="1" spans="1:9">
      <c r="A158" s="56" t="s">
        <v>691</v>
      </c>
      <c r="B158" s="62" t="s">
        <v>344</v>
      </c>
      <c r="C158" s="63" t="s">
        <v>342</v>
      </c>
      <c r="D158" s="63" t="s">
        <v>692</v>
      </c>
      <c r="E158" s="64" t="s">
        <v>239</v>
      </c>
      <c r="F158" s="65">
        <v>3</v>
      </c>
      <c r="G158" s="63">
        <v>951.45</v>
      </c>
      <c r="H158" s="65">
        <f t="shared" si="8"/>
        <v>2854.35</v>
      </c>
      <c r="I158" s="61"/>
    </row>
    <row r="159" ht="123" customHeight="1" spans="1:9">
      <c r="A159" s="56" t="s">
        <v>693</v>
      </c>
      <c r="B159" s="62" t="s">
        <v>694</v>
      </c>
      <c r="C159" s="63" t="s">
        <v>342</v>
      </c>
      <c r="D159" s="63" t="s">
        <v>695</v>
      </c>
      <c r="E159" s="64" t="s">
        <v>239</v>
      </c>
      <c r="F159" s="65">
        <v>1</v>
      </c>
      <c r="G159" s="63">
        <v>1614.57</v>
      </c>
      <c r="H159" s="65">
        <f t="shared" si="8"/>
        <v>1614.57</v>
      </c>
      <c r="I159" s="61"/>
    </row>
    <row r="160" ht="123" customHeight="1" spans="1:9">
      <c r="A160" s="56" t="s">
        <v>696</v>
      </c>
      <c r="B160" s="62" t="s">
        <v>697</v>
      </c>
      <c r="C160" s="63" t="s">
        <v>342</v>
      </c>
      <c r="D160" s="63" t="s">
        <v>698</v>
      </c>
      <c r="E160" s="64" t="s">
        <v>239</v>
      </c>
      <c r="F160" s="65">
        <v>1</v>
      </c>
      <c r="G160" s="63">
        <v>4123.3</v>
      </c>
      <c r="H160" s="65">
        <f t="shared" si="8"/>
        <v>4123.3</v>
      </c>
      <c r="I160" s="61"/>
    </row>
    <row r="161" ht="123" customHeight="1" spans="1:9">
      <c r="A161" s="56" t="s">
        <v>699</v>
      </c>
      <c r="B161" s="62" t="s">
        <v>700</v>
      </c>
      <c r="C161" s="63" t="s">
        <v>342</v>
      </c>
      <c r="D161" s="63" t="s">
        <v>701</v>
      </c>
      <c r="E161" s="64" t="s">
        <v>239</v>
      </c>
      <c r="F161" s="65">
        <v>1</v>
      </c>
      <c r="G161" s="63">
        <v>470.37</v>
      </c>
      <c r="H161" s="65">
        <f t="shared" si="8"/>
        <v>470.37</v>
      </c>
      <c r="I161" s="61"/>
    </row>
    <row r="162" ht="123" customHeight="1" spans="1:9">
      <c r="A162" s="56" t="s">
        <v>702</v>
      </c>
      <c r="B162" s="62" t="s">
        <v>703</v>
      </c>
      <c r="C162" s="63" t="s">
        <v>704</v>
      </c>
      <c r="D162" s="63" t="s">
        <v>705</v>
      </c>
      <c r="E162" s="64" t="s">
        <v>85</v>
      </c>
      <c r="F162" s="65">
        <v>2</v>
      </c>
      <c r="G162" s="63">
        <v>112.96</v>
      </c>
      <c r="H162" s="65">
        <f t="shared" si="8"/>
        <v>225.92</v>
      </c>
      <c r="I162" s="61"/>
    </row>
    <row r="163" ht="55.7" customHeight="1" spans="1:9">
      <c r="A163" s="56" t="s">
        <v>706</v>
      </c>
      <c r="B163" s="62" t="s">
        <v>707</v>
      </c>
      <c r="C163" s="63" t="s">
        <v>708</v>
      </c>
      <c r="D163" s="63" t="s">
        <v>709</v>
      </c>
      <c r="E163" s="64" t="s">
        <v>108</v>
      </c>
      <c r="F163" s="65">
        <v>1</v>
      </c>
      <c r="G163" s="63">
        <v>361.24</v>
      </c>
      <c r="H163" s="65">
        <f t="shared" si="8"/>
        <v>361.24</v>
      </c>
      <c r="I163" s="61"/>
    </row>
    <row r="164" ht="43.9" customHeight="1" spans="1:9">
      <c r="A164" s="56" t="s">
        <v>710</v>
      </c>
      <c r="B164" s="62" t="s">
        <v>711</v>
      </c>
      <c r="C164" s="63" t="s">
        <v>648</v>
      </c>
      <c r="D164" s="63" t="s">
        <v>712</v>
      </c>
      <c r="E164" s="64" t="s">
        <v>239</v>
      </c>
      <c r="F164" s="65">
        <v>3</v>
      </c>
      <c r="G164" s="63">
        <v>2969.19</v>
      </c>
      <c r="H164" s="65">
        <f t="shared" si="8"/>
        <v>8907.57</v>
      </c>
      <c r="I164" s="61"/>
    </row>
    <row r="165" ht="67.7" customHeight="1" spans="1:9">
      <c r="A165" s="56" t="s">
        <v>713</v>
      </c>
      <c r="B165" s="62" t="s">
        <v>264</v>
      </c>
      <c r="C165" s="63" t="s">
        <v>229</v>
      </c>
      <c r="D165" s="63" t="s">
        <v>714</v>
      </c>
      <c r="E165" s="64" t="s">
        <v>85</v>
      </c>
      <c r="F165" s="65">
        <v>133.33</v>
      </c>
      <c r="G165" s="63">
        <v>16.74</v>
      </c>
      <c r="H165" s="65">
        <f t="shared" si="8"/>
        <v>2231.9442</v>
      </c>
      <c r="I165" s="61"/>
    </row>
    <row r="166" ht="79.5" customHeight="1" spans="1:9">
      <c r="A166" s="56" t="s">
        <v>715</v>
      </c>
      <c r="B166" s="62" t="s">
        <v>228</v>
      </c>
      <c r="C166" s="63" t="s">
        <v>229</v>
      </c>
      <c r="D166" s="63" t="s">
        <v>716</v>
      </c>
      <c r="E166" s="64" t="s">
        <v>85</v>
      </c>
      <c r="F166" s="65">
        <v>15</v>
      </c>
      <c r="G166" s="63">
        <v>8.25</v>
      </c>
      <c r="H166" s="65">
        <f t="shared" si="8"/>
        <v>123.75</v>
      </c>
      <c r="I166" s="61"/>
    </row>
    <row r="167" ht="79.5" customHeight="1" spans="1:9">
      <c r="A167" s="56" t="s">
        <v>717</v>
      </c>
      <c r="B167" s="62" t="s">
        <v>264</v>
      </c>
      <c r="C167" s="63" t="s">
        <v>229</v>
      </c>
      <c r="D167" s="63" t="s">
        <v>718</v>
      </c>
      <c r="E167" s="64" t="s">
        <v>85</v>
      </c>
      <c r="F167" s="65">
        <v>20</v>
      </c>
      <c r="G167" s="63">
        <v>3.91</v>
      </c>
      <c r="H167" s="65">
        <f t="shared" si="8"/>
        <v>78.2</v>
      </c>
      <c r="I167" s="61"/>
    </row>
    <row r="168" ht="67.7" customHeight="1" spans="1:9">
      <c r="A168" s="56" t="s">
        <v>719</v>
      </c>
      <c r="B168" s="62" t="s">
        <v>720</v>
      </c>
      <c r="C168" s="63" t="s">
        <v>606</v>
      </c>
      <c r="D168" s="63" t="s">
        <v>721</v>
      </c>
      <c r="E168" s="64" t="s">
        <v>108</v>
      </c>
      <c r="F168" s="65">
        <v>4</v>
      </c>
      <c r="G168" s="63">
        <v>20.57</v>
      </c>
      <c r="H168" s="65">
        <f t="shared" si="8"/>
        <v>82.28</v>
      </c>
      <c r="I168" s="61"/>
    </row>
    <row r="169" ht="18.6" customHeight="1" spans="1:9">
      <c r="A169" s="56" t="s">
        <v>722</v>
      </c>
      <c r="B169" s="57"/>
      <c r="C169" s="58" t="s">
        <v>221</v>
      </c>
      <c r="D169" s="58"/>
      <c r="E169" s="59"/>
      <c r="F169" s="60"/>
      <c r="G169" s="61"/>
      <c r="H169" s="60"/>
      <c r="I169" s="61"/>
    </row>
    <row r="170" ht="55.7" customHeight="1" spans="1:9">
      <c r="A170" s="56" t="s">
        <v>723</v>
      </c>
      <c r="B170" s="62" t="s">
        <v>245</v>
      </c>
      <c r="C170" s="63" t="s">
        <v>724</v>
      </c>
      <c r="D170" s="63" t="s">
        <v>725</v>
      </c>
      <c r="E170" s="64" t="s">
        <v>68</v>
      </c>
      <c r="F170" s="65">
        <v>2</v>
      </c>
      <c r="G170" s="63">
        <v>154.11</v>
      </c>
      <c r="H170" s="65">
        <f t="shared" ref="H170:H175" si="9">F170*G170</f>
        <v>308.22</v>
      </c>
      <c r="I170" s="61"/>
    </row>
    <row r="171" ht="55.7" customHeight="1" spans="1:9">
      <c r="A171" s="56" t="s">
        <v>726</v>
      </c>
      <c r="B171" s="62" t="s">
        <v>727</v>
      </c>
      <c r="C171" s="63" t="s">
        <v>728</v>
      </c>
      <c r="D171" s="63" t="s">
        <v>729</v>
      </c>
      <c r="E171" s="64" t="s">
        <v>239</v>
      </c>
      <c r="F171" s="65">
        <v>2</v>
      </c>
      <c r="G171" s="63">
        <v>397.76</v>
      </c>
      <c r="H171" s="65">
        <f t="shared" si="9"/>
        <v>795.52</v>
      </c>
      <c r="I171" s="61"/>
    </row>
    <row r="172" ht="55.7" customHeight="1" spans="1:9">
      <c r="A172" s="56" t="s">
        <v>730</v>
      </c>
      <c r="B172" s="62" t="s">
        <v>731</v>
      </c>
      <c r="C172" s="63" t="s">
        <v>410</v>
      </c>
      <c r="D172" s="63" t="s">
        <v>732</v>
      </c>
      <c r="E172" s="64" t="s">
        <v>68</v>
      </c>
      <c r="F172" s="65">
        <v>1</v>
      </c>
      <c r="G172" s="63">
        <v>1705.7</v>
      </c>
      <c r="H172" s="65">
        <f t="shared" si="9"/>
        <v>1705.7</v>
      </c>
      <c r="I172" s="61"/>
    </row>
    <row r="173" ht="55.7" customHeight="1" spans="1:9">
      <c r="A173" s="56" t="s">
        <v>733</v>
      </c>
      <c r="B173" s="66" t="s">
        <v>734</v>
      </c>
      <c r="C173" s="67" t="s">
        <v>735</v>
      </c>
      <c r="D173" s="67" t="s">
        <v>736</v>
      </c>
      <c r="E173" s="68" t="s">
        <v>239</v>
      </c>
      <c r="F173" s="69">
        <v>7</v>
      </c>
      <c r="G173" s="70">
        <v>579.56</v>
      </c>
      <c r="H173" s="65">
        <f t="shared" si="9"/>
        <v>4056.92</v>
      </c>
      <c r="I173" s="61"/>
    </row>
    <row r="174" ht="55.7" customHeight="1" spans="1:9">
      <c r="A174" s="56" t="s">
        <v>737</v>
      </c>
      <c r="B174" s="66" t="s">
        <v>738</v>
      </c>
      <c r="C174" s="67" t="s">
        <v>739</v>
      </c>
      <c r="D174" s="67" t="s">
        <v>740</v>
      </c>
      <c r="E174" s="68" t="s">
        <v>85</v>
      </c>
      <c r="F174" s="69">
        <v>300</v>
      </c>
      <c r="G174" s="70">
        <v>4.47</v>
      </c>
      <c r="H174" s="65">
        <f t="shared" si="9"/>
        <v>1341</v>
      </c>
      <c r="I174" s="61"/>
    </row>
    <row r="175" ht="55.7" customHeight="1" spans="1:9">
      <c r="A175" s="56" t="s">
        <v>741</v>
      </c>
      <c r="B175" s="66" t="s">
        <v>742</v>
      </c>
      <c r="C175" s="67" t="s">
        <v>743</v>
      </c>
      <c r="D175" s="67" t="s">
        <v>744</v>
      </c>
      <c r="E175" s="68" t="s">
        <v>745</v>
      </c>
      <c r="F175" s="69">
        <v>7</v>
      </c>
      <c r="G175" s="70">
        <v>5.32</v>
      </c>
      <c r="H175" s="65">
        <f t="shared" si="9"/>
        <v>37.24</v>
      </c>
      <c r="I175" s="61"/>
    </row>
    <row r="176" ht="33" customHeight="1" spans="1:9">
      <c r="A176" s="56" t="s">
        <v>746</v>
      </c>
      <c r="B176" s="57"/>
      <c r="C176" s="58" t="s">
        <v>208</v>
      </c>
      <c r="D176" s="58"/>
      <c r="E176" s="59"/>
      <c r="F176" s="60"/>
      <c r="G176" s="61"/>
      <c r="H176" s="60"/>
      <c r="I176" s="61"/>
    </row>
    <row r="177" ht="55.7" customHeight="1" spans="1:9">
      <c r="A177" s="56" t="s">
        <v>747</v>
      </c>
      <c r="B177" s="62" t="s">
        <v>748</v>
      </c>
      <c r="C177" s="63" t="s">
        <v>749</v>
      </c>
      <c r="D177" s="63" t="s">
        <v>750</v>
      </c>
      <c r="E177" s="64" t="s">
        <v>524</v>
      </c>
      <c r="F177" s="65">
        <v>1</v>
      </c>
      <c r="G177" s="63">
        <v>57.69</v>
      </c>
      <c r="H177" s="65">
        <v>57.69</v>
      </c>
      <c r="I177" s="61"/>
    </row>
    <row r="178" ht="55.7" customHeight="1" spans="1:9">
      <c r="A178" s="56" t="s">
        <v>751</v>
      </c>
      <c r="B178" s="62" t="s">
        <v>752</v>
      </c>
      <c r="C178" s="63" t="s">
        <v>749</v>
      </c>
      <c r="D178" s="63" t="s">
        <v>753</v>
      </c>
      <c r="E178" s="64" t="s">
        <v>524</v>
      </c>
      <c r="F178" s="65">
        <v>1</v>
      </c>
      <c r="G178" s="63">
        <v>155.55</v>
      </c>
      <c r="H178" s="65">
        <v>155.55</v>
      </c>
      <c r="I178" s="61"/>
    </row>
    <row r="179" ht="55.7" customHeight="1" spans="1:9">
      <c r="A179" s="56" t="s">
        <v>754</v>
      </c>
      <c r="B179" s="62" t="s">
        <v>752</v>
      </c>
      <c r="C179" s="63" t="s">
        <v>749</v>
      </c>
      <c r="D179" s="63" t="s">
        <v>755</v>
      </c>
      <c r="E179" s="64" t="s">
        <v>524</v>
      </c>
      <c r="F179" s="65">
        <v>1</v>
      </c>
      <c r="G179" s="63">
        <v>5952.39</v>
      </c>
      <c r="H179" s="65">
        <v>5952.39</v>
      </c>
      <c r="I179" s="61"/>
    </row>
    <row r="180" ht="18.6" customHeight="1" spans="1:9">
      <c r="A180" s="56" t="s">
        <v>756</v>
      </c>
      <c r="B180" s="57"/>
      <c r="C180" s="58" t="s">
        <v>757</v>
      </c>
      <c r="D180" s="58"/>
      <c r="E180" s="59"/>
      <c r="F180" s="60"/>
      <c r="G180" s="61"/>
      <c r="H180" s="60">
        <f>SUM(H111:H179)</f>
        <v>186202.9582</v>
      </c>
      <c r="I180" s="76"/>
    </row>
    <row r="181" ht="18.6" customHeight="1" spans="1:9">
      <c r="A181" s="72" t="s">
        <v>367</v>
      </c>
      <c r="B181" s="73"/>
      <c r="C181" s="73"/>
      <c r="D181" s="73"/>
      <c r="E181" s="73"/>
      <c r="F181" s="74"/>
      <c r="G181" s="73"/>
      <c r="H181" s="75">
        <f>H180+H108</f>
        <v>673246.78845</v>
      </c>
      <c r="I181" s="77"/>
    </row>
  </sheetData>
  <mergeCells count="28">
    <mergeCell ref="A1:I1"/>
    <mergeCell ref="A2:I2"/>
    <mergeCell ref="A3:D3"/>
    <mergeCell ref="E3:F3"/>
    <mergeCell ref="G3:I3"/>
    <mergeCell ref="G4:I4"/>
    <mergeCell ref="C6:D6"/>
    <mergeCell ref="C7:D7"/>
    <mergeCell ref="C50:D50"/>
    <mergeCell ref="C65:D65"/>
    <mergeCell ref="C74:D74"/>
    <mergeCell ref="C81:D81"/>
    <mergeCell ref="C90:D90"/>
    <mergeCell ref="C91:D91"/>
    <mergeCell ref="C100:D100"/>
    <mergeCell ref="C108:D108"/>
    <mergeCell ref="C109:D109"/>
    <mergeCell ref="C110:D110"/>
    <mergeCell ref="C145:D145"/>
    <mergeCell ref="C169:D169"/>
    <mergeCell ref="C180:D180"/>
    <mergeCell ref="A181:G181"/>
    <mergeCell ref="A4:A5"/>
    <mergeCell ref="B4:B5"/>
    <mergeCell ref="C4:C5"/>
    <mergeCell ref="D4:D5"/>
    <mergeCell ref="E4:E5"/>
    <mergeCell ref="F4:F5"/>
  </mergeCells>
  <printOptions horizontalCentered="1"/>
  <pageMargins left="0.590551181102362" right="0.393700787401575" top="0.590551181102362" bottom="0.590551181102362" header="0.393700787401575" footer="0.31496062992126"/>
  <pageSetup paperSize="9" fitToHeight="0" orientation="portrait"/>
  <headerFooter alignWithMargins="0" scaleWithDoc="0">
    <oddHeader>&amp;R&amp;"宋体"&amp;10 表 08A</oddHeader>
    <oddFooter>&amp;C&amp;"宋体"&amp;10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1"/>
  <sheetViews>
    <sheetView showGridLines="0" workbookViewId="0">
      <pane ySplit="5" topLeftCell="A6" activePane="bottomLeft" state="frozen"/>
      <selection/>
      <selection pane="bottomLeft" activeCell="O12" sqref="O12"/>
    </sheetView>
  </sheetViews>
  <sheetFormatPr defaultColWidth="10" defaultRowHeight="11.25"/>
  <cols>
    <col min="1" max="1" width="3.75" style="1" customWidth="1"/>
    <col min="2" max="2" width="9.625" style="2"/>
    <col min="3" max="3" width="11.125" style="2"/>
    <col min="4" max="4" width="24.875" style="2" customWidth="1"/>
    <col min="5" max="5" width="4.75" style="2"/>
    <col min="6" max="6" width="7.375" style="3" customWidth="1"/>
    <col min="7" max="7" width="7.375" style="2" customWidth="1"/>
    <col min="8" max="8" width="8.625" style="2" customWidth="1"/>
    <col min="9" max="9" width="6.625" style="2" customWidth="1"/>
    <col min="10" max="10" width="11.125" style="2"/>
    <col min="11" max="16384" width="10" style="2"/>
  </cols>
  <sheetData>
    <row r="1" ht="48.4" customHeight="1" spans="1:9">
      <c r="A1" s="4" t="s">
        <v>39</v>
      </c>
      <c r="B1" s="5"/>
      <c r="C1" s="5"/>
      <c r="D1" s="5"/>
      <c r="E1" s="5"/>
      <c r="F1" s="6"/>
      <c r="G1" s="5"/>
      <c r="H1" s="5"/>
      <c r="I1" s="5"/>
    </row>
    <row r="2" ht="24.75" customHeight="1" spans="1:9">
      <c r="A2" s="7" t="s">
        <v>40</v>
      </c>
      <c r="B2" s="7"/>
      <c r="C2" s="7"/>
      <c r="D2" s="7"/>
      <c r="E2" s="7"/>
      <c r="F2" s="7"/>
      <c r="G2" s="7"/>
      <c r="H2" s="7"/>
      <c r="I2" s="7"/>
    </row>
    <row r="3" ht="18.6" customHeight="1" spans="1:9">
      <c r="A3" s="8" t="s">
        <v>758</v>
      </c>
      <c r="B3" s="8"/>
      <c r="C3" s="8"/>
      <c r="D3" s="8"/>
      <c r="E3" s="9"/>
      <c r="F3" s="10"/>
      <c r="G3" s="11" t="s">
        <v>369</v>
      </c>
      <c r="H3" s="11"/>
      <c r="I3" s="11"/>
    </row>
    <row r="4" ht="18.6" customHeight="1" spans="1:9">
      <c r="A4" s="12" t="s">
        <v>2</v>
      </c>
      <c r="B4" s="13" t="s">
        <v>43</v>
      </c>
      <c r="C4" s="13" t="s">
        <v>44</v>
      </c>
      <c r="D4" s="13" t="s">
        <v>45</v>
      </c>
      <c r="E4" s="13" t="s">
        <v>46</v>
      </c>
      <c r="F4" s="14" t="s">
        <v>47</v>
      </c>
      <c r="G4" s="15" t="s">
        <v>48</v>
      </c>
      <c r="H4" s="15"/>
      <c r="I4" s="15"/>
    </row>
    <row r="5" ht="27.75" customHeight="1" spans="1:9">
      <c r="A5" s="12"/>
      <c r="B5" s="13"/>
      <c r="C5" s="13"/>
      <c r="D5" s="13"/>
      <c r="E5" s="13"/>
      <c r="F5" s="14"/>
      <c r="G5" s="13" t="s">
        <v>49</v>
      </c>
      <c r="H5" s="13" t="s">
        <v>50</v>
      </c>
      <c r="I5" s="13" t="s">
        <v>51</v>
      </c>
    </row>
    <row r="6" ht="18.6" customHeight="1" spans="1:9">
      <c r="A6" s="16"/>
      <c r="B6" s="17"/>
      <c r="C6" s="18" t="s">
        <v>759</v>
      </c>
      <c r="D6" s="18"/>
      <c r="E6" s="18"/>
      <c r="F6" s="19"/>
      <c r="G6" s="20"/>
      <c r="H6" s="20"/>
      <c r="I6" s="20"/>
    </row>
    <row r="7" ht="18.6" customHeight="1" spans="1:9">
      <c r="A7" s="16"/>
      <c r="B7" s="17"/>
      <c r="C7" s="18" t="s">
        <v>54</v>
      </c>
      <c r="D7" s="18"/>
      <c r="E7" s="18"/>
      <c r="F7" s="19"/>
      <c r="G7" s="20"/>
      <c r="H7" s="20"/>
      <c r="I7" s="20"/>
    </row>
    <row r="8" ht="75" customHeight="1" spans="1:9">
      <c r="A8" s="21" t="s">
        <v>52</v>
      </c>
      <c r="B8" s="22" t="s">
        <v>121</v>
      </c>
      <c r="C8" s="23" t="s">
        <v>322</v>
      </c>
      <c r="D8" s="23" t="s">
        <v>323</v>
      </c>
      <c r="E8" s="23" t="s">
        <v>59</v>
      </c>
      <c r="F8" s="24">
        <v>1.32</v>
      </c>
      <c r="G8" s="23">
        <v>424.39</v>
      </c>
      <c r="H8" s="20">
        <f t="shared" ref="H8:H20" si="0">F8*G8</f>
        <v>560.1948</v>
      </c>
      <c r="I8" s="20"/>
    </row>
    <row r="9" ht="67.7" customHeight="1" spans="1:9">
      <c r="A9" s="21" t="s">
        <v>53</v>
      </c>
      <c r="B9" s="25" t="s">
        <v>760</v>
      </c>
      <c r="C9" s="18" t="s">
        <v>761</v>
      </c>
      <c r="D9" s="18" t="s">
        <v>762</v>
      </c>
      <c r="E9" s="23" t="s">
        <v>59</v>
      </c>
      <c r="F9" s="24">
        <v>1248.33333333333</v>
      </c>
      <c r="G9" s="23">
        <v>80.85</v>
      </c>
      <c r="H9" s="20">
        <f t="shared" si="0"/>
        <v>100927.75</v>
      </c>
      <c r="I9" s="20"/>
    </row>
    <row r="10" ht="67.7" customHeight="1" spans="1:9">
      <c r="A10" s="21" t="s">
        <v>55</v>
      </c>
      <c r="B10" s="18" t="s">
        <v>763</v>
      </c>
      <c r="C10" s="18" t="s">
        <v>764</v>
      </c>
      <c r="D10" s="18" t="s">
        <v>765</v>
      </c>
      <c r="E10" s="18" t="s">
        <v>85</v>
      </c>
      <c r="F10" s="24">
        <v>93.3333333333333</v>
      </c>
      <c r="G10" s="20">
        <v>6.64</v>
      </c>
      <c r="H10" s="20">
        <f t="shared" si="0"/>
        <v>619.733333333333</v>
      </c>
      <c r="I10" s="20"/>
    </row>
    <row r="11" ht="26.1" customHeight="1" spans="1:9">
      <c r="A11" s="21" t="s">
        <v>60</v>
      </c>
      <c r="B11" s="25" t="s">
        <v>766</v>
      </c>
      <c r="C11" s="18" t="s">
        <v>767</v>
      </c>
      <c r="D11" s="18" t="s">
        <v>768</v>
      </c>
      <c r="E11" s="18" t="s">
        <v>117</v>
      </c>
      <c r="F11" s="24">
        <v>6</v>
      </c>
      <c r="G11" s="20">
        <v>279.35</v>
      </c>
      <c r="H11" s="20">
        <f t="shared" si="0"/>
        <v>1676.1</v>
      </c>
      <c r="I11" s="20"/>
    </row>
    <row r="12" ht="79.5" customHeight="1" spans="1:9">
      <c r="A12" s="21" t="s">
        <v>64</v>
      </c>
      <c r="B12" s="25" t="s">
        <v>377</v>
      </c>
      <c r="C12" s="18" t="s">
        <v>769</v>
      </c>
      <c r="D12" s="18" t="s">
        <v>770</v>
      </c>
      <c r="E12" s="18" t="s">
        <v>59</v>
      </c>
      <c r="F12" s="24">
        <v>13.3333333333333</v>
      </c>
      <c r="G12" s="20">
        <v>8.14</v>
      </c>
      <c r="H12" s="20">
        <f t="shared" si="0"/>
        <v>108.533333333333</v>
      </c>
      <c r="I12" s="20"/>
    </row>
    <row r="13" ht="31.9" customHeight="1" spans="1:9">
      <c r="A13" s="21" t="s">
        <v>69</v>
      </c>
      <c r="B13" s="25" t="s">
        <v>74</v>
      </c>
      <c r="C13" s="18" t="s">
        <v>75</v>
      </c>
      <c r="D13" s="18" t="s">
        <v>771</v>
      </c>
      <c r="E13" s="18" t="s">
        <v>59</v>
      </c>
      <c r="F13" s="24">
        <v>43.36</v>
      </c>
      <c r="G13" s="20">
        <v>28.01</v>
      </c>
      <c r="H13" s="20">
        <f t="shared" si="0"/>
        <v>1214.5136</v>
      </c>
      <c r="I13" s="20"/>
    </row>
    <row r="14" ht="31.9" customHeight="1" spans="1:9">
      <c r="A14" s="21" t="s">
        <v>73</v>
      </c>
      <c r="B14" s="25" t="s">
        <v>772</v>
      </c>
      <c r="C14" s="18" t="s">
        <v>773</v>
      </c>
      <c r="D14" s="18" t="s">
        <v>774</v>
      </c>
      <c r="E14" s="18" t="s">
        <v>59</v>
      </c>
      <c r="F14" s="24">
        <v>31.8666666666667</v>
      </c>
      <c r="G14" s="20">
        <v>22.22</v>
      </c>
      <c r="H14" s="20">
        <f t="shared" si="0"/>
        <v>708.077333333334</v>
      </c>
      <c r="I14" s="20"/>
    </row>
    <row r="15" ht="67.7" customHeight="1" spans="1:9">
      <c r="A15" s="21" t="s">
        <v>77</v>
      </c>
      <c r="B15" s="25" t="s">
        <v>61</v>
      </c>
      <c r="C15" s="18" t="s">
        <v>62</v>
      </c>
      <c r="D15" s="18" t="s">
        <v>775</v>
      </c>
      <c r="E15" s="18" t="s">
        <v>59</v>
      </c>
      <c r="F15" s="24">
        <v>13.8666666666667</v>
      </c>
      <c r="G15" s="20">
        <v>12.22</v>
      </c>
      <c r="H15" s="20">
        <f t="shared" si="0"/>
        <v>169.450666666667</v>
      </c>
      <c r="I15" s="20"/>
    </row>
    <row r="16" ht="67.7" customHeight="1" spans="1:9">
      <c r="A16" s="21" t="s">
        <v>81</v>
      </c>
      <c r="B16" s="25" t="s">
        <v>78</v>
      </c>
      <c r="C16" s="18" t="s">
        <v>79</v>
      </c>
      <c r="D16" s="18" t="s">
        <v>776</v>
      </c>
      <c r="E16" s="18" t="s">
        <v>59</v>
      </c>
      <c r="F16" s="24">
        <v>113.333333333333</v>
      </c>
      <c r="G16" s="20">
        <v>7.44</v>
      </c>
      <c r="H16" s="20">
        <f t="shared" si="0"/>
        <v>843.199999999998</v>
      </c>
      <c r="I16" s="20"/>
    </row>
    <row r="17" ht="31.9" customHeight="1" spans="1:9">
      <c r="A17" s="21" t="s">
        <v>86</v>
      </c>
      <c r="B17" s="25" t="s">
        <v>56</v>
      </c>
      <c r="C17" s="18" t="s">
        <v>57</v>
      </c>
      <c r="D17" s="18" t="s">
        <v>777</v>
      </c>
      <c r="E17" s="18" t="s">
        <v>59</v>
      </c>
      <c r="F17" s="24">
        <v>1.96333333333333</v>
      </c>
      <c r="G17" s="20">
        <v>19.95</v>
      </c>
      <c r="H17" s="20">
        <f t="shared" si="0"/>
        <v>39.1684999999999</v>
      </c>
      <c r="I17" s="20"/>
    </row>
    <row r="18" ht="43.9" customHeight="1" spans="1:9">
      <c r="A18" s="21" t="s">
        <v>90</v>
      </c>
      <c r="B18" s="25" t="s">
        <v>399</v>
      </c>
      <c r="C18" s="18" t="s">
        <v>778</v>
      </c>
      <c r="D18" s="18" t="s">
        <v>779</v>
      </c>
      <c r="E18" s="18" t="s">
        <v>85</v>
      </c>
      <c r="F18" s="24">
        <v>56</v>
      </c>
      <c r="G18" s="20">
        <v>11.04</v>
      </c>
      <c r="H18" s="20">
        <f t="shared" si="0"/>
        <v>618.24</v>
      </c>
      <c r="I18" s="20"/>
    </row>
    <row r="19" ht="43.9" customHeight="1" spans="1:9">
      <c r="A19" s="21" t="s">
        <v>94</v>
      </c>
      <c r="B19" s="26" t="s">
        <v>780</v>
      </c>
      <c r="C19" s="27" t="s">
        <v>781</v>
      </c>
      <c r="D19" s="27" t="s">
        <v>782</v>
      </c>
      <c r="E19" s="28" t="s">
        <v>85</v>
      </c>
      <c r="F19" s="29">
        <v>1</v>
      </c>
      <c r="G19" s="30">
        <v>13.17</v>
      </c>
      <c r="H19" s="20">
        <f t="shared" si="0"/>
        <v>13.17</v>
      </c>
      <c r="I19" s="20"/>
    </row>
    <row r="20" ht="55.7" customHeight="1" spans="1:9">
      <c r="A20" s="21" t="s">
        <v>98</v>
      </c>
      <c r="B20" s="25" t="s">
        <v>783</v>
      </c>
      <c r="C20" s="18" t="s">
        <v>115</v>
      </c>
      <c r="D20" s="18" t="s">
        <v>784</v>
      </c>
      <c r="E20" s="18" t="s">
        <v>117</v>
      </c>
      <c r="F20" s="24">
        <v>7.62</v>
      </c>
      <c r="G20" s="20">
        <v>148.43</v>
      </c>
      <c r="H20" s="20">
        <f t="shared" si="0"/>
        <v>1131.0366</v>
      </c>
      <c r="I20" s="20"/>
    </row>
    <row r="21" ht="18.6" customHeight="1" spans="1:9">
      <c r="A21" s="21" t="s">
        <v>102</v>
      </c>
      <c r="B21" s="17"/>
      <c r="C21" s="18" t="s">
        <v>517</v>
      </c>
      <c r="D21" s="18"/>
      <c r="E21" s="18"/>
      <c r="F21" s="24"/>
      <c r="G21" s="20"/>
      <c r="H21" s="20">
        <f>SUM(H8:H20)</f>
        <v>108629.168166666</v>
      </c>
      <c r="I21" s="20"/>
    </row>
    <row r="22" ht="18.6" customHeight="1" spans="1:9">
      <c r="A22" s="21" t="s">
        <v>104</v>
      </c>
      <c r="B22" s="17"/>
      <c r="C22" s="18" t="s">
        <v>785</v>
      </c>
      <c r="D22" s="18"/>
      <c r="E22" s="18"/>
      <c r="F22" s="24"/>
      <c r="G22" s="20"/>
      <c r="H22" s="20"/>
      <c r="I22" s="20"/>
    </row>
    <row r="23" ht="55.7" customHeight="1" spans="1:9">
      <c r="A23" s="21" t="s">
        <v>109</v>
      </c>
      <c r="B23" s="22" t="s">
        <v>786</v>
      </c>
      <c r="C23" s="23" t="s">
        <v>787</v>
      </c>
      <c r="D23" s="23" t="s">
        <v>788</v>
      </c>
      <c r="E23" s="23" t="s">
        <v>789</v>
      </c>
      <c r="F23" s="24">
        <v>49.9466666666667</v>
      </c>
      <c r="G23" s="23">
        <v>1.78</v>
      </c>
      <c r="H23" s="20">
        <f t="shared" ref="H23:H37" si="1">F23*G23</f>
        <v>88.9050666666667</v>
      </c>
      <c r="I23" s="20"/>
    </row>
    <row r="24" ht="55.7" customHeight="1" spans="1:9">
      <c r="A24" s="21" t="s">
        <v>113</v>
      </c>
      <c r="B24" s="22" t="s">
        <v>790</v>
      </c>
      <c r="C24" s="23" t="s">
        <v>791</v>
      </c>
      <c r="D24" s="23" t="s">
        <v>792</v>
      </c>
      <c r="E24" s="23" t="s">
        <v>436</v>
      </c>
      <c r="F24" s="24">
        <v>1.248</v>
      </c>
      <c r="G24" s="20">
        <v>9458.03</v>
      </c>
      <c r="H24" s="20">
        <f t="shared" si="1"/>
        <v>11803.62144</v>
      </c>
      <c r="I24" s="20"/>
    </row>
    <row r="25" ht="55.7" customHeight="1" spans="1:9">
      <c r="A25" s="21" t="s">
        <v>118</v>
      </c>
      <c r="B25" s="22" t="s">
        <v>793</v>
      </c>
      <c r="C25" s="23" t="s">
        <v>794</v>
      </c>
      <c r="D25" s="23" t="s">
        <v>795</v>
      </c>
      <c r="E25" s="23" t="s">
        <v>85</v>
      </c>
      <c r="F25" s="24">
        <v>11.1666666666667</v>
      </c>
      <c r="G25" s="23">
        <v>220.02</v>
      </c>
      <c r="H25" s="20">
        <f t="shared" si="1"/>
        <v>2456.89000000001</v>
      </c>
      <c r="I25" s="20"/>
    </row>
    <row r="26" ht="55.7" customHeight="1" spans="1:9">
      <c r="A26" s="21" t="s">
        <v>120</v>
      </c>
      <c r="B26" s="25" t="s">
        <v>154</v>
      </c>
      <c r="C26" s="18" t="s">
        <v>155</v>
      </c>
      <c r="D26" s="18" t="s">
        <v>796</v>
      </c>
      <c r="E26" s="18" t="s">
        <v>59</v>
      </c>
      <c r="F26" s="24">
        <v>212.533333333333</v>
      </c>
      <c r="G26" s="20">
        <v>73.65</v>
      </c>
      <c r="H26" s="20">
        <f t="shared" si="1"/>
        <v>15653.08</v>
      </c>
      <c r="I26" s="20"/>
    </row>
    <row r="27" ht="55.7" customHeight="1" spans="1:9">
      <c r="A27" s="21" t="s">
        <v>124</v>
      </c>
      <c r="B27" s="25" t="s">
        <v>554</v>
      </c>
      <c r="C27" s="18" t="s">
        <v>555</v>
      </c>
      <c r="D27" s="18" t="s">
        <v>797</v>
      </c>
      <c r="E27" s="18" t="s">
        <v>59</v>
      </c>
      <c r="F27" s="24">
        <v>39.64</v>
      </c>
      <c r="G27" s="20">
        <v>67.18</v>
      </c>
      <c r="H27" s="20">
        <f t="shared" si="1"/>
        <v>2663.0152</v>
      </c>
      <c r="I27" s="20"/>
    </row>
    <row r="28" ht="55.7" customHeight="1" spans="1:9">
      <c r="A28" s="21" t="s">
        <v>128</v>
      </c>
      <c r="B28" s="26" t="s">
        <v>558</v>
      </c>
      <c r="C28" s="27" t="s">
        <v>555</v>
      </c>
      <c r="D28" s="27" t="s">
        <v>798</v>
      </c>
      <c r="E28" s="28" t="s">
        <v>59</v>
      </c>
      <c r="F28" s="29">
        <v>1</v>
      </c>
      <c r="G28" s="30">
        <v>63.84</v>
      </c>
      <c r="H28" s="20">
        <f t="shared" si="1"/>
        <v>63.84</v>
      </c>
      <c r="I28" s="20"/>
    </row>
    <row r="29" ht="55.7" customHeight="1" spans="1:9">
      <c r="A29" s="21" t="s">
        <v>132</v>
      </c>
      <c r="B29" s="26" t="s">
        <v>799</v>
      </c>
      <c r="C29" s="27" t="s">
        <v>800</v>
      </c>
      <c r="D29" s="27" t="s">
        <v>801</v>
      </c>
      <c r="E29" s="28" t="s">
        <v>59</v>
      </c>
      <c r="F29" s="29">
        <v>1</v>
      </c>
      <c r="G29" s="30">
        <v>193.86</v>
      </c>
      <c r="H29" s="20">
        <f t="shared" si="1"/>
        <v>193.86</v>
      </c>
      <c r="I29" s="20"/>
    </row>
    <row r="30" ht="55.7" customHeight="1" spans="1:9">
      <c r="A30" s="21" t="s">
        <v>136</v>
      </c>
      <c r="B30" s="26" t="s">
        <v>802</v>
      </c>
      <c r="C30" s="27" t="s">
        <v>803</v>
      </c>
      <c r="D30" s="27" t="s">
        <v>804</v>
      </c>
      <c r="E30" s="28" t="s">
        <v>59</v>
      </c>
      <c r="F30" s="29">
        <v>1</v>
      </c>
      <c r="G30" s="30">
        <v>61.88</v>
      </c>
      <c r="H30" s="20">
        <f t="shared" si="1"/>
        <v>61.88</v>
      </c>
      <c r="I30" s="20"/>
    </row>
    <row r="31" ht="55.7" customHeight="1" spans="1:9">
      <c r="A31" s="21" t="s">
        <v>139</v>
      </c>
      <c r="B31" s="25" t="s">
        <v>805</v>
      </c>
      <c r="C31" s="18" t="s">
        <v>806</v>
      </c>
      <c r="D31" s="18" t="s">
        <v>807</v>
      </c>
      <c r="E31" s="18" t="s">
        <v>108</v>
      </c>
      <c r="F31" s="24">
        <v>2</v>
      </c>
      <c r="G31" s="20">
        <v>136.11</v>
      </c>
      <c r="H31" s="20">
        <f t="shared" si="1"/>
        <v>272.22</v>
      </c>
      <c r="I31" s="20"/>
    </row>
    <row r="32" ht="67.7" customHeight="1" spans="1:9">
      <c r="A32" s="21" t="s">
        <v>141</v>
      </c>
      <c r="B32" s="22" t="s">
        <v>805</v>
      </c>
      <c r="C32" s="23" t="s">
        <v>806</v>
      </c>
      <c r="D32" s="23" t="s">
        <v>808</v>
      </c>
      <c r="E32" s="23" t="s">
        <v>108</v>
      </c>
      <c r="F32" s="24">
        <v>40</v>
      </c>
      <c r="G32" s="23">
        <v>43.45</v>
      </c>
      <c r="H32" s="20">
        <f t="shared" si="1"/>
        <v>1738</v>
      </c>
      <c r="I32" s="20"/>
    </row>
    <row r="33" ht="67.7" customHeight="1" spans="1:9">
      <c r="A33" s="21" t="s">
        <v>145</v>
      </c>
      <c r="B33" s="25" t="s">
        <v>809</v>
      </c>
      <c r="C33" s="18" t="s">
        <v>810</v>
      </c>
      <c r="D33" s="18" t="s">
        <v>811</v>
      </c>
      <c r="E33" s="18" t="s">
        <v>85</v>
      </c>
      <c r="F33" s="24">
        <v>127.333333333333</v>
      </c>
      <c r="G33" s="20">
        <v>299.99</v>
      </c>
      <c r="H33" s="20">
        <f t="shared" si="1"/>
        <v>38198.7266666666</v>
      </c>
      <c r="I33" s="20"/>
    </row>
    <row r="34" ht="67.7" customHeight="1" spans="1:9">
      <c r="A34" s="21" t="s">
        <v>149</v>
      </c>
      <c r="B34" s="26" t="s">
        <v>812</v>
      </c>
      <c r="C34" s="27" t="s">
        <v>813</v>
      </c>
      <c r="D34" s="27" t="s">
        <v>814</v>
      </c>
      <c r="E34" s="28" t="s">
        <v>85</v>
      </c>
      <c r="F34" s="29">
        <v>1</v>
      </c>
      <c r="G34" s="30">
        <v>105.01</v>
      </c>
      <c r="H34" s="20">
        <f t="shared" si="1"/>
        <v>105.01</v>
      </c>
      <c r="I34" s="20"/>
    </row>
    <row r="35" ht="67.7" customHeight="1" spans="1:9">
      <c r="A35" s="21" t="s">
        <v>153</v>
      </c>
      <c r="B35" s="26" t="s">
        <v>815</v>
      </c>
      <c r="C35" s="27" t="s">
        <v>816</v>
      </c>
      <c r="D35" s="27" t="s">
        <v>817</v>
      </c>
      <c r="E35" s="28" t="s">
        <v>59</v>
      </c>
      <c r="F35" s="29">
        <v>1</v>
      </c>
      <c r="G35" s="30">
        <v>194.46</v>
      </c>
      <c r="H35" s="20">
        <f t="shared" si="1"/>
        <v>194.46</v>
      </c>
      <c r="I35" s="20"/>
    </row>
    <row r="36" ht="67.7" customHeight="1" spans="1:9">
      <c r="A36" s="21" t="s">
        <v>157</v>
      </c>
      <c r="B36" s="26" t="s">
        <v>818</v>
      </c>
      <c r="C36" s="27" t="s">
        <v>819</v>
      </c>
      <c r="D36" s="27" t="s">
        <v>820</v>
      </c>
      <c r="E36" s="28" t="s">
        <v>59</v>
      </c>
      <c r="F36" s="29">
        <v>1</v>
      </c>
      <c r="G36" s="30">
        <v>316.04</v>
      </c>
      <c r="H36" s="20">
        <f t="shared" si="1"/>
        <v>316.04</v>
      </c>
      <c r="I36" s="20"/>
    </row>
    <row r="37" ht="67.7" customHeight="1" spans="1:9">
      <c r="A37" s="21" t="s">
        <v>161</v>
      </c>
      <c r="B37" s="25" t="s">
        <v>204</v>
      </c>
      <c r="C37" s="18" t="s">
        <v>821</v>
      </c>
      <c r="D37" s="18" t="s">
        <v>822</v>
      </c>
      <c r="E37" s="18" t="s">
        <v>59</v>
      </c>
      <c r="F37" s="24">
        <v>9</v>
      </c>
      <c r="G37" s="20">
        <v>167.13</v>
      </c>
      <c r="H37" s="20">
        <f t="shared" si="1"/>
        <v>1504.17</v>
      </c>
      <c r="I37" s="20"/>
    </row>
    <row r="38" ht="18.6" customHeight="1" spans="1:9">
      <c r="A38" s="21" t="s">
        <v>165</v>
      </c>
      <c r="B38" s="17"/>
      <c r="C38" s="18" t="s">
        <v>517</v>
      </c>
      <c r="D38" s="18"/>
      <c r="E38" s="18"/>
      <c r="F38" s="24"/>
      <c r="G38" s="20"/>
      <c r="H38" s="20">
        <f>SUM(H23:H37)</f>
        <v>75313.7183733332</v>
      </c>
      <c r="I38" s="20"/>
    </row>
    <row r="39" ht="18.6" customHeight="1" spans="1:9">
      <c r="A39" s="21" t="s">
        <v>167</v>
      </c>
      <c r="B39" s="17"/>
      <c r="C39" s="18" t="s">
        <v>823</v>
      </c>
      <c r="D39" s="18"/>
      <c r="E39" s="18"/>
      <c r="F39" s="24"/>
      <c r="G39" s="20"/>
      <c r="H39" s="20"/>
      <c r="I39" s="20"/>
    </row>
    <row r="40" ht="91.35" customHeight="1" spans="1:9">
      <c r="A40" s="21" t="s">
        <v>171</v>
      </c>
      <c r="B40" s="25" t="s">
        <v>824</v>
      </c>
      <c r="C40" s="18" t="s">
        <v>825</v>
      </c>
      <c r="D40" s="18" t="s">
        <v>826</v>
      </c>
      <c r="E40" s="18" t="s">
        <v>85</v>
      </c>
      <c r="F40" s="24">
        <v>43.36</v>
      </c>
      <c r="G40" s="20">
        <v>98.46</v>
      </c>
      <c r="H40" s="20">
        <f t="shared" ref="H40:H45" si="2">F40*G40</f>
        <v>4269.2256</v>
      </c>
      <c r="I40" s="20"/>
    </row>
    <row r="41" ht="115.15" customHeight="1" spans="1:9">
      <c r="A41" s="21" t="s">
        <v>175</v>
      </c>
      <c r="B41" s="25" t="s">
        <v>827</v>
      </c>
      <c r="C41" s="18" t="s">
        <v>83</v>
      </c>
      <c r="D41" s="18" t="s">
        <v>828</v>
      </c>
      <c r="E41" s="18" t="s">
        <v>85</v>
      </c>
      <c r="F41" s="24">
        <v>19</v>
      </c>
      <c r="G41" s="20">
        <v>321.47</v>
      </c>
      <c r="H41" s="20">
        <f t="shared" si="2"/>
        <v>6107.93</v>
      </c>
      <c r="I41" s="20"/>
    </row>
    <row r="42" ht="43.9" customHeight="1" spans="1:9">
      <c r="A42" s="21" t="s">
        <v>179</v>
      </c>
      <c r="B42" s="25" t="s">
        <v>829</v>
      </c>
      <c r="C42" s="18" t="s">
        <v>830</v>
      </c>
      <c r="D42" s="18" t="s">
        <v>831</v>
      </c>
      <c r="E42" s="18" t="s">
        <v>108</v>
      </c>
      <c r="F42" s="24">
        <v>8</v>
      </c>
      <c r="G42" s="20">
        <v>129.07</v>
      </c>
      <c r="H42" s="20">
        <f t="shared" si="2"/>
        <v>1032.56</v>
      </c>
      <c r="I42" s="20"/>
    </row>
    <row r="43" ht="43.9" customHeight="1" spans="1:9">
      <c r="A43" s="21" t="s">
        <v>183</v>
      </c>
      <c r="B43" s="25" t="s">
        <v>832</v>
      </c>
      <c r="C43" s="18" t="s">
        <v>833</v>
      </c>
      <c r="D43" s="18" t="s">
        <v>834</v>
      </c>
      <c r="E43" s="18" t="s">
        <v>59</v>
      </c>
      <c r="F43" s="24">
        <v>0.6</v>
      </c>
      <c r="G43" s="20">
        <v>655.79</v>
      </c>
      <c r="H43" s="20">
        <f t="shared" si="2"/>
        <v>393.474</v>
      </c>
      <c r="I43" s="20"/>
    </row>
    <row r="44" ht="127.15" customHeight="1" spans="1:9">
      <c r="A44" s="21" t="s">
        <v>185</v>
      </c>
      <c r="B44" s="25" t="s">
        <v>835</v>
      </c>
      <c r="C44" s="18" t="s">
        <v>836</v>
      </c>
      <c r="D44" s="18" t="s">
        <v>837</v>
      </c>
      <c r="E44" s="18" t="s">
        <v>641</v>
      </c>
      <c r="F44" s="24">
        <v>1</v>
      </c>
      <c r="G44" s="20">
        <v>6961.92</v>
      </c>
      <c r="H44" s="20">
        <f t="shared" si="2"/>
        <v>6961.92</v>
      </c>
      <c r="I44" s="20"/>
    </row>
    <row r="45" ht="115.15" customHeight="1" spans="1:9">
      <c r="A45" s="21" t="s">
        <v>189</v>
      </c>
      <c r="B45" s="25" t="s">
        <v>838</v>
      </c>
      <c r="C45" s="18" t="s">
        <v>839</v>
      </c>
      <c r="D45" s="18" t="s">
        <v>840</v>
      </c>
      <c r="E45" s="18" t="s">
        <v>641</v>
      </c>
      <c r="F45" s="24">
        <v>1</v>
      </c>
      <c r="G45" s="20">
        <v>1114.07</v>
      </c>
      <c r="H45" s="20">
        <f t="shared" si="2"/>
        <v>1114.07</v>
      </c>
      <c r="I45" s="20"/>
    </row>
    <row r="46" ht="18.6" customHeight="1" spans="1:9">
      <c r="A46" s="21" t="s">
        <v>193</v>
      </c>
      <c r="B46" s="17"/>
      <c r="C46" s="18" t="s">
        <v>517</v>
      </c>
      <c r="D46" s="18"/>
      <c r="E46" s="18"/>
      <c r="F46" s="24"/>
      <c r="G46" s="20"/>
      <c r="H46" s="20">
        <f>SUM(H40:H45)</f>
        <v>19879.1796</v>
      </c>
      <c r="I46" s="20"/>
    </row>
    <row r="47" ht="18.6" customHeight="1" spans="1:9">
      <c r="A47" s="21" t="s">
        <v>195</v>
      </c>
      <c r="B47" s="17"/>
      <c r="C47" s="18" t="s">
        <v>119</v>
      </c>
      <c r="D47" s="18"/>
      <c r="E47" s="18"/>
      <c r="F47" s="24"/>
      <c r="G47" s="20"/>
      <c r="H47" s="20"/>
      <c r="I47" s="20"/>
    </row>
    <row r="48" ht="43.9" customHeight="1" spans="1:9">
      <c r="A48" s="21" t="s">
        <v>199</v>
      </c>
      <c r="B48" s="25" t="s">
        <v>841</v>
      </c>
      <c r="C48" s="18" t="s">
        <v>842</v>
      </c>
      <c r="D48" s="18" t="s">
        <v>843</v>
      </c>
      <c r="E48" s="18" t="s">
        <v>59</v>
      </c>
      <c r="F48" s="24">
        <v>0</v>
      </c>
      <c r="G48" s="20">
        <v>48.2</v>
      </c>
      <c r="H48" s="20">
        <f>F48*G48</f>
        <v>0</v>
      </c>
      <c r="I48" s="20"/>
    </row>
    <row r="49" ht="91.35" customHeight="1" spans="1:9">
      <c r="A49" s="21" t="s">
        <v>203</v>
      </c>
      <c r="B49" s="25" t="s">
        <v>844</v>
      </c>
      <c r="C49" s="18" t="s">
        <v>501</v>
      </c>
      <c r="D49" s="18" t="s">
        <v>845</v>
      </c>
      <c r="E49" s="18" t="s">
        <v>59</v>
      </c>
      <c r="F49" s="24">
        <v>10</v>
      </c>
      <c r="G49" s="20">
        <v>800.26</v>
      </c>
      <c r="H49" s="20">
        <f>F49*G49</f>
        <v>8002.6</v>
      </c>
      <c r="I49" s="20"/>
    </row>
    <row r="50" ht="91.35" customHeight="1" spans="1:9">
      <c r="A50" s="21" t="s">
        <v>207</v>
      </c>
      <c r="B50" s="25" t="s">
        <v>526</v>
      </c>
      <c r="C50" s="18" t="s">
        <v>535</v>
      </c>
      <c r="D50" s="18" t="s">
        <v>536</v>
      </c>
      <c r="E50" s="18" t="s">
        <v>59</v>
      </c>
      <c r="F50" s="24">
        <v>20</v>
      </c>
      <c r="G50" s="20">
        <v>450</v>
      </c>
      <c r="H50" s="20">
        <f>F50*G50</f>
        <v>9000</v>
      </c>
      <c r="I50" s="20"/>
    </row>
    <row r="51" ht="18.6" customHeight="1" spans="1:9">
      <c r="A51" s="21" t="s">
        <v>209</v>
      </c>
      <c r="B51" s="17"/>
      <c r="C51" s="18" t="s">
        <v>517</v>
      </c>
      <c r="D51" s="18"/>
      <c r="E51" s="18"/>
      <c r="F51" s="24"/>
      <c r="G51" s="20"/>
      <c r="H51" s="20">
        <f>SUM(H48:H50)</f>
        <v>17002.6</v>
      </c>
      <c r="I51" s="20"/>
    </row>
    <row r="52" ht="18.6" customHeight="1" spans="1:9">
      <c r="A52" s="21" t="s">
        <v>212</v>
      </c>
      <c r="B52" s="17"/>
      <c r="C52" s="18" t="s">
        <v>846</v>
      </c>
      <c r="D52" s="18"/>
      <c r="E52" s="18"/>
      <c r="F52" s="24"/>
      <c r="G52" s="20"/>
      <c r="H52" s="20"/>
      <c r="I52" s="20"/>
    </row>
    <row r="53" ht="67.7" customHeight="1" spans="1:9">
      <c r="A53" s="21" t="s">
        <v>214</v>
      </c>
      <c r="B53" s="22" t="s">
        <v>847</v>
      </c>
      <c r="C53" s="23" t="s">
        <v>848</v>
      </c>
      <c r="D53" s="23" t="s">
        <v>849</v>
      </c>
      <c r="E53" s="23" t="s">
        <v>59</v>
      </c>
      <c r="F53" s="24">
        <v>22.8</v>
      </c>
      <c r="G53" s="23">
        <v>268.37</v>
      </c>
      <c r="H53" s="20">
        <f>F53*G53</f>
        <v>6118.836</v>
      </c>
      <c r="I53" s="20"/>
    </row>
    <row r="54" ht="67.7" customHeight="1" spans="1:9">
      <c r="A54" s="21" t="s">
        <v>217</v>
      </c>
      <c r="B54" s="22" t="s">
        <v>850</v>
      </c>
      <c r="C54" s="23" t="s">
        <v>851</v>
      </c>
      <c r="D54" s="23" t="s">
        <v>852</v>
      </c>
      <c r="E54" s="23" t="s">
        <v>59</v>
      </c>
      <c r="F54" s="24">
        <v>22.8</v>
      </c>
      <c r="G54" s="23">
        <v>64.92</v>
      </c>
      <c r="H54" s="23">
        <v>4440.53</v>
      </c>
      <c r="I54" s="20"/>
    </row>
    <row r="55" ht="67.7" customHeight="1" spans="1:9">
      <c r="A55" s="21" t="s">
        <v>219</v>
      </c>
      <c r="B55" s="25" t="s">
        <v>853</v>
      </c>
      <c r="C55" s="18" t="s">
        <v>854</v>
      </c>
      <c r="D55" s="18" t="s">
        <v>855</v>
      </c>
      <c r="E55" s="18" t="s">
        <v>59</v>
      </c>
      <c r="F55" s="24">
        <v>22.8</v>
      </c>
      <c r="G55" s="20">
        <v>33.29</v>
      </c>
      <c r="H55" s="20">
        <f t="shared" ref="H55:H72" si="3">F55*G55</f>
        <v>759.012</v>
      </c>
      <c r="I55" s="20"/>
    </row>
    <row r="56" ht="43.9" customHeight="1" spans="1:9">
      <c r="A56" s="21" t="s">
        <v>220</v>
      </c>
      <c r="B56" s="22" t="s">
        <v>856</v>
      </c>
      <c r="C56" s="23" t="s">
        <v>857</v>
      </c>
      <c r="D56" s="23" t="s">
        <v>858</v>
      </c>
      <c r="E56" s="23" t="s">
        <v>59</v>
      </c>
      <c r="F56" s="24">
        <v>22.8</v>
      </c>
      <c r="G56" s="23">
        <v>64.95</v>
      </c>
      <c r="H56" s="20">
        <f t="shared" si="3"/>
        <v>1480.86</v>
      </c>
      <c r="I56" s="20"/>
    </row>
    <row r="57" ht="43.9" customHeight="1" spans="1:9">
      <c r="A57" s="21" t="s">
        <v>222</v>
      </c>
      <c r="B57" s="22" t="s">
        <v>428</v>
      </c>
      <c r="C57" s="23" t="s">
        <v>859</v>
      </c>
      <c r="D57" s="23" t="s">
        <v>860</v>
      </c>
      <c r="E57" s="23" t="s">
        <v>117</v>
      </c>
      <c r="F57" s="24">
        <v>2.01333333333333</v>
      </c>
      <c r="G57" s="23">
        <v>177.76</v>
      </c>
      <c r="H57" s="20">
        <f t="shared" si="3"/>
        <v>357.890133333333</v>
      </c>
      <c r="I57" s="20"/>
    </row>
    <row r="58" ht="43.9" customHeight="1" spans="1:9">
      <c r="A58" s="21" t="s">
        <v>224</v>
      </c>
      <c r="B58" s="22" t="s">
        <v>861</v>
      </c>
      <c r="C58" s="23" t="s">
        <v>862</v>
      </c>
      <c r="D58" s="23" t="s">
        <v>863</v>
      </c>
      <c r="E58" s="23" t="s">
        <v>436</v>
      </c>
      <c r="F58" s="24">
        <v>0.0386666666666667</v>
      </c>
      <c r="G58" s="23">
        <v>6207.83</v>
      </c>
      <c r="H58" s="20">
        <f t="shared" si="3"/>
        <v>240.036093333334</v>
      </c>
      <c r="I58" s="20"/>
    </row>
    <row r="59" ht="43.9" customHeight="1" spans="1:9">
      <c r="A59" s="21" t="s">
        <v>227</v>
      </c>
      <c r="B59" s="25" t="s">
        <v>847</v>
      </c>
      <c r="C59" s="18" t="s">
        <v>864</v>
      </c>
      <c r="D59" s="18" t="s">
        <v>865</v>
      </c>
      <c r="E59" s="18" t="s">
        <v>59</v>
      </c>
      <c r="F59" s="24">
        <v>289.8</v>
      </c>
      <c r="G59" s="20">
        <v>1.54</v>
      </c>
      <c r="H59" s="20">
        <f t="shared" si="3"/>
        <v>446.292</v>
      </c>
      <c r="I59" s="20"/>
    </row>
    <row r="60" ht="67.7" customHeight="1" spans="1:9">
      <c r="A60" s="21" t="s">
        <v>231</v>
      </c>
      <c r="B60" s="25" t="s">
        <v>866</v>
      </c>
      <c r="C60" s="18" t="s">
        <v>851</v>
      </c>
      <c r="D60" s="18" t="s">
        <v>867</v>
      </c>
      <c r="E60" s="18" t="s">
        <v>59</v>
      </c>
      <c r="F60" s="24">
        <v>289.8</v>
      </c>
      <c r="G60" s="20">
        <v>75.03</v>
      </c>
      <c r="H60" s="20">
        <f t="shared" si="3"/>
        <v>21743.694</v>
      </c>
      <c r="I60" s="20"/>
    </row>
    <row r="61" ht="55.7" customHeight="1" spans="1:9">
      <c r="A61" s="21" t="s">
        <v>235</v>
      </c>
      <c r="B61" s="25" t="s">
        <v>868</v>
      </c>
      <c r="C61" s="18" t="s">
        <v>869</v>
      </c>
      <c r="D61" s="18" t="s">
        <v>870</v>
      </c>
      <c r="E61" s="18" t="s">
        <v>59</v>
      </c>
      <c r="F61" s="24">
        <v>289.8</v>
      </c>
      <c r="G61" s="20">
        <v>230.15</v>
      </c>
      <c r="H61" s="20">
        <f t="shared" si="3"/>
        <v>66697.47</v>
      </c>
      <c r="I61" s="20"/>
    </row>
    <row r="62" ht="67.7" customHeight="1" spans="1:9">
      <c r="A62" s="21" t="s">
        <v>240</v>
      </c>
      <c r="B62" s="25" t="s">
        <v>871</v>
      </c>
      <c r="C62" s="18" t="s">
        <v>872</v>
      </c>
      <c r="D62" s="18" t="s">
        <v>873</v>
      </c>
      <c r="E62" s="18" t="s">
        <v>436</v>
      </c>
      <c r="F62" s="24">
        <v>0.571</v>
      </c>
      <c r="G62" s="20">
        <v>8605.14</v>
      </c>
      <c r="H62" s="20">
        <f t="shared" si="3"/>
        <v>4913.53494</v>
      </c>
      <c r="I62" s="20"/>
    </row>
    <row r="63" ht="55.7" customHeight="1" spans="1:9">
      <c r="A63" s="21" t="s">
        <v>244</v>
      </c>
      <c r="B63" s="25" t="s">
        <v>874</v>
      </c>
      <c r="C63" s="18" t="s">
        <v>423</v>
      </c>
      <c r="D63" s="18" t="s">
        <v>875</v>
      </c>
      <c r="E63" s="18" t="s">
        <v>117</v>
      </c>
      <c r="F63" s="24">
        <v>230.39</v>
      </c>
      <c r="G63" s="20">
        <v>6.64</v>
      </c>
      <c r="H63" s="20">
        <f t="shared" si="3"/>
        <v>1529.7896</v>
      </c>
      <c r="I63" s="20"/>
    </row>
    <row r="64" ht="55.7" customHeight="1" spans="1:9">
      <c r="A64" s="21" t="s">
        <v>248</v>
      </c>
      <c r="B64" s="22" t="s">
        <v>876</v>
      </c>
      <c r="C64" s="23" t="s">
        <v>420</v>
      </c>
      <c r="D64" s="23" t="s">
        <v>877</v>
      </c>
      <c r="E64" s="23" t="s">
        <v>117</v>
      </c>
      <c r="F64" s="24">
        <v>33.64</v>
      </c>
      <c r="G64" s="23">
        <v>107.11</v>
      </c>
      <c r="H64" s="20">
        <f t="shared" si="3"/>
        <v>3603.1804</v>
      </c>
      <c r="I64" s="20"/>
    </row>
    <row r="65" ht="55.7" customHeight="1" spans="1:9">
      <c r="A65" s="21" t="s">
        <v>252</v>
      </c>
      <c r="B65" s="22" t="s">
        <v>878</v>
      </c>
      <c r="C65" s="23" t="s">
        <v>879</v>
      </c>
      <c r="D65" s="23" t="s">
        <v>880</v>
      </c>
      <c r="E65" s="23" t="s">
        <v>117</v>
      </c>
      <c r="F65" s="24">
        <v>51.6166666666667</v>
      </c>
      <c r="G65" s="23">
        <v>10.65</v>
      </c>
      <c r="H65" s="20">
        <f t="shared" si="3"/>
        <v>549.7175</v>
      </c>
      <c r="I65" s="20"/>
    </row>
    <row r="66" ht="55.7" customHeight="1" spans="1:9">
      <c r="A66" s="21" t="s">
        <v>255</v>
      </c>
      <c r="B66" s="25" t="s">
        <v>881</v>
      </c>
      <c r="C66" s="18" t="s">
        <v>429</v>
      </c>
      <c r="D66" s="18" t="s">
        <v>882</v>
      </c>
      <c r="E66" s="18" t="s">
        <v>117</v>
      </c>
      <c r="F66" s="24">
        <v>121.966666666667</v>
      </c>
      <c r="G66" s="20">
        <v>29.74</v>
      </c>
      <c r="H66" s="20">
        <f t="shared" si="3"/>
        <v>3627.28866666668</v>
      </c>
      <c r="I66" s="20"/>
    </row>
    <row r="67" ht="103.35" customHeight="1" spans="1:9">
      <c r="A67" s="21" t="s">
        <v>259</v>
      </c>
      <c r="B67" s="22" t="s">
        <v>883</v>
      </c>
      <c r="C67" s="23" t="s">
        <v>429</v>
      </c>
      <c r="D67" s="23" t="s">
        <v>884</v>
      </c>
      <c r="E67" s="23" t="s">
        <v>117</v>
      </c>
      <c r="F67" s="24">
        <v>3.42</v>
      </c>
      <c r="G67" s="23">
        <v>340.61</v>
      </c>
      <c r="H67" s="20">
        <f t="shared" si="3"/>
        <v>1164.8862</v>
      </c>
      <c r="I67" s="20"/>
    </row>
    <row r="68" ht="103.35" customHeight="1" spans="1:9">
      <c r="A68" s="21" t="s">
        <v>263</v>
      </c>
      <c r="B68" s="22" t="s">
        <v>885</v>
      </c>
      <c r="C68" s="23" t="s">
        <v>429</v>
      </c>
      <c r="D68" s="23" t="s">
        <v>886</v>
      </c>
      <c r="E68" s="23" t="s">
        <v>117</v>
      </c>
      <c r="F68" s="24">
        <v>18.24</v>
      </c>
      <c r="G68" s="23">
        <v>175.8</v>
      </c>
      <c r="H68" s="20">
        <f t="shared" si="3"/>
        <v>3206.592</v>
      </c>
      <c r="I68" s="20"/>
    </row>
    <row r="69" ht="103.35" customHeight="1" spans="1:9">
      <c r="A69" s="21" t="s">
        <v>266</v>
      </c>
      <c r="B69" s="25" t="s">
        <v>887</v>
      </c>
      <c r="C69" s="18" t="s">
        <v>888</v>
      </c>
      <c r="D69" s="18" t="s">
        <v>889</v>
      </c>
      <c r="E69" s="18" t="s">
        <v>85</v>
      </c>
      <c r="F69" s="24">
        <v>16</v>
      </c>
      <c r="G69" s="20">
        <v>217.21</v>
      </c>
      <c r="H69" s="20">
        <f t="shared" si="3"/>
        <v>3475.36</v>
      </c>
      <c r="I69" s="20"/>
    </row>
    <row r="70" ht="67.7" customHeight="1" spans="1:9">
      <c r="A70" s="21" t="s">
        <v>268</v>
      </c>
      <c r="B70" s="25" t="s">
        <v>890</v>
      </c>
      <c r="C70" s="18" t="s">
        <v>891</v>
      </c>
      <c r="D70" s="18" t="s">
        <v>892</v>
      </c>
      <c r="E70" s="18" t="s">
        <v>85</v>
      </c>
      <c r="F70" s="24">
        <v>32</v>
      </c>
      <c r="G70" s="20">
        <v>56.05</v>
      </c>
      <c r="H70" s="20">
        <f t="shared" si="3"/>
        <v>1793.6</v>
      </c>
      <c r="I70" s="20"/>
    </row>
    <row r="71" ht="55.7" customHeight="1" spans="1:9">
      <c r="A71" s="21" t="s">
        <v>273</v>
      </c>
      <c r="B71" s="25" t="s">
        <v>893</v>
      </c>
      <c r="C71" s="18" t="s">
        <v>894</v>
      </c>
      <c r="D71" s="18" t="s">
        <v>895</v>
      </c>
      <c r="E71" s="18" t="s">
        <v>117</v>
      </c>
      <c r="F71" s="24">
        <v>3.84</v>
      </c>
      <c r="G71" s="20">
        <v>177.96</v>
      </c>
      <c r="H71" s="20">
        <f t="shared" si="3"/>
        <v>683.3664</v>
      </c>
      <c r="I71" s="20"/>
    </row>
    <row r="72" ht="55.7" customHeight="1" spans="1:9">
      <c r="A72" s="21" t="s">
        <v>277</v>
      </c>
      <c r="B72" s="25" t="s">
        <v>896</v>
      </c>
      <c r="C72" s="18" t="s">
        <v>115</v>
      </c>
      <c r="D72" s="18" t="s">
        <v>784</v>
      </c>
      <c r="E72" s="18" t="s">
        <v>117</v>
      </c>
      <c r="F72" s="24">
        <v>233.003333333333</v>
      </c>
      <c r="G72" s="20">
        <v>148.43</v>
      </c>
      <c r="H72" s="20">
        <f t="shared" si="3"/>
        <v>34584.6847666666</v>
      </c>
      <c r="I72" s="20"/>
    </row>
    <row r="73" ht="18.6" customHeight="1" spans="1:9">
      <c r="A73" s="21" t="s">
        <v>281</v>
      </c>
      <c r="B73" s="17"/>
      <c r="C73" s="18" t="s">
        <v>517</v>
      </c>
      <c r="D73" s="18"/>
      <c r="E73" s="18"/>
      <c r="F73" s="24"/>
      <c r="G73" s="20"/>
      <c r="H73" s="20">
        <f>SUM(H53:H72)</f>
        <v>161416.6207</v>
      </c>
      <c r="I73" s="20"/>
    </row>
    <row r="74" ht="18.6" customHeight="1" spans="1:9">
      <c r="A74" s="21" t="s">
        <v>285</v>
      </c>
      <c r="B74" s="17"/>
      <c r="C74" s="18" t="s">
        <v>897</v>
      </c>
      <c r="D74" s="18"/>
      <c r="E74" s="18"/>
      <c r="F74" s="24"/>
      <c r="G74" s="20"/>
      <c r="H74" s="20"/>
      <c r="I74" s="20"/>
    </row>
    <row r="75" ht="79.5" customHeight="1" spans="1:9">
      <c r="A75" s="21" t="s">
        <v>288</v>
      </c>
      <c r="B75" s="25" t="s">
        <v>898</v>
      </c>
      <c r="C75" s="18" t="s">
        <v>187</v>
      </c>
      <c r="D75" s="18" t="s">
        <v>899</v>
      </c>
      <c r="E75" s="18" t="s">
        <v>59</v>
      </c>
      <c r="F75" s="24">
        <v>164.893333333333</v>
      </c>
      <c r="G75" s="20">
        <v>185.55</v>
      </c>
      <c r="H75" s="20">
        <f>F75*G75</f>
        <v>30595.9579999999</v>
      </c>
      <c r="I75" s="20"/>
    </row>
    <row r="76" ht="79.5" customHeight="1" spans="1:9">
      <c r="A76" s="21" t="s">
        <v>292</v>
      </c>
      <c r="B76" s="25" t="s">
        <v>900</v>
      </c>
      <c r="C76" s="18" t="s">
        <v>187</v>
      </c>
      <c r="D76" s="18" t="s">
        <v>901</v>
      </c>
      <c r="E76" s="18" t="s">
        <v>59</v>
      </c>
      <c r="F76" s="24">
        <v>50.02</v>
      </c>
      <c r="G76" s="20">
        <v>208.64</v>
      </c>
      <c r="H76" s="20">
        <f>F76*G76</f>
        <v>10436.1728</v>
      </c>
      <c r="I76" s="20"/>
    </row>
    <row r="77" ht="138.95" customHeight="1" spans="1:9">
      <c r="A77" s="21" t="s">
        <v>296</v>
      </c>
      <c r="B77" s="22" t="s">
        <v>902</v>
      </c>
      <c r="C77" s="23" t="s">
        <v>903</v>
      </c>
      <c r="D77" s="23" t="s">
        <v>904</v>
      </c>
      <c r="E77" s="23" t="s">
        <v>59</v>
      </c>
      <c r="F77" s="24">
        <v>567.176666666667</v>
      </c>
      <c r="G77" s="23">
        <v>23.22</v>
      </c>
      <c r="H77" s="20">
        <f>F77*G77</f>
        <v>13169.8422</v>
      </c>
      <c r="I77" s="20"/>
    </row>
    <row r="78" ht="18.6" customHeight="1" spans="1:9">
      <c r="A78" s="21" t="s">
        <v>299</v>
      </c>
      <c r="B78" s="17"/>
      <c r="C78" s="18" t="s">
        <v>517</v>
      </c>
      <c r="D78" s="18"/>
      <c r="E78" s="18"/>
      <c r="F78" s="24"/>
      <c r="G78" s="20"/>
      <c r="H78" s="20">
        <f>SUM(H75:H77)</f>
        <v>54201.9729999999</v>
      </c>
      <c r="I78" s="20"/>
    </row>
    <row r="79" ht="18.6" customHeight="1" spans="1:9">
      <c r="A79" s="21" t="s">
        <v>301</v>
      </c>
      <c r="B79" s="17"/>
      <c r="C79" s="18" t="s">
        <v>473</v>
      </c>
      <c r="D79" s="18"/>
      <c r="E79" s="18"/>
      <c r="F79" s="24"/>
      <c r="G79" s="20"/>
      <c r="H79" s="20"/>
      <c r="I79" s="20"/>
    </row>
    <row r="80" ht="55.7" customHeight="1" spans="1:9">
      <c r="A80" s="21" t="s">
        <v>303</v>
      </c>
      <c r="B80" s="22" t="s">
        <v>905</v>
      </c>
      <c r="C80" s="23" t="s">
        <v>906</v>
      </c>
      <c r="D80" s="23" t="s">
        <v>907</v>
      </c>
      <c r="E80" s="23" t="s">
        <v>59</v>
      </c>
      <c r="F80" s="24">
        <v>32.9666666666667</v>
      </c>
      <c r="G80" s="23">
        <v>186.06</v>
      </c>
      <c r="H80" s="20">
        <f t="shared" ref="H80:H87" si="4">F80*G80</f>
        <v>6133.77800000001</v>
      </c>
      <c r="I80" s="20"/>
    </row>
    <row r="81" ht="55.7" customHeight="1" spans="1:9">
      <c r="A81" s="21" t="s">
        <v>305</v>
      </c>
      <c r="B81" s="22" t="s">
        <v>332</v>
      </c>
      <c r="C81" s="23" t="s">
        <v>333</v>
      </c>
      <c r="D81" s="23" t="s">
        <v>334</v>
      </c>
      <c r="E81" s="23" t="s">
        <v>85</v>
      </c>
      <c r="F81" s="24">
        <v>5.6</v>
      </c>
      <c r="G81" s="23">
        <v>68.38</v>
      </c>
      <c r="H81" s="20">
        <f t="shared" si="4"/>
        <v>382.928</v>
      </c>
      <c r="I81" s="20"/>
    </row>
    <row r="82" ht="55.7" customHeight="1" spans="1:9">
      <c r="A82" s="21" t="s">
        <v>308</v>
      </c>
      <c r="B82" s="22" t="s">
        <v>146</v>
      </c>
      <c r="C82" s="23" t="s">
        <v>908</v>
      </c>
      <c r="D82" s="23" t="s">
        <v>909</v>
      </c>
      <c r="E82" s="23" t="s">
        <v>59</v>
      </c>
      <c r="F82" s="24">
        <v>13.3333333333333</v>
      </c>
      <c r="G82" s="23">
        <v>52.1</v>
      </c>
      <c r="H82" s="20">
        <f t="shared" si="4"/>
        <v>694.666666666665</v>
      </c>
      <c r="I82" s="20"/>
    </row>
    <row r="83" ht="91.35" customHeight="1" spans="1:9">
      <c r="A83" s="21" t="s">
        <v>311</v>
      </c>
      <c r="B83" s="25" t="s">
        <v>910</v>
      </c>
      <c r="C83" s="18" t="s">
        <v>169</v>
      </c>
      <c r="D83" s="18" t="s">
        <v>911</v>
      </c>
      <c r="E83" s="18" t="s">
        <v>59</v>
      </c>
      <c r="F83" s="24">
        <v>61.01</v>
      </c>
      <c r="G83" s="20">
        <v>253.91</v>
      </c>
      <c r="H83" s="20">
        <f t="shared" si="4"/>
        <v>15491.0491</v>
      </c>
      <c r="I83" s="20"/>
    </row>
    <row r="84" ht="91.35" customHeight="1" spans="1:9">
      <c r="A84" s="21" t="s">
        <v>314</v>
      </c>
      <c r="B84" s="25" t="s">
        <v>912</v>
      </c>
      <c r="C84" s="18" t="s">
        <v>169</v>
      </c>
      <c r="D84" s="18" t="s">
        <v>913</v>
      </c>
      <c r="E84" s="18" t="s">
        <v>59</v>
      </c>
      <c r="F84" s="24">
        <v>355.73</v>
      </c>
      <c r="G84" s="20">
        <v>280.95</v>
      </c>
      <c r="H84" s="20">
        <f t="shared" si="4"/>
        <v>99942.3435</v>
      </c>
      <c r="I84" s="20"/>
    </row>
    <row r="85" ht="79.5" customHeight="1" spans="1:9">
      <c r="A85" s="21" t="s">
        <v>318</v>
      </c>
      <c r="B85" s="22" t="s">
        <v>914</v>
      </c>
      <c r="C85" s="23" t="s">
        <v>169</v>
      </c>
      <c r="D85" s="23" t="s">
        <v>915</v>
      </c>
      <c r="E85" s="23" t="s">
        <v>59</v>
      </c>
      <c r="F85" s="24">
        <v>99.93</v>
      </c>
      <c r="G85" s="23">
        <v>168.23</v>
      </c>
      <c r="H85" s="20">
        <f t="shared" si="4"/>
        <v>16811.2239</v>
      </c>
      <c r="I85" s="20"/>
    </row>
    <row r="86" ht="79.5" customHeight="1" spans="1:9">
      <c r="A86" s="21" t="s">
        <v>320</v>
      </c>
      <c r="B86" s="22" t="s">
        <v>470</v>
      </c>
      <c r="C86" s="23" t="s">
        <v>916</v>
      </c>
      <c r="D86" s="23" t="s">
        <v>917</v>
      </c>
      <c r="E86" s="23" t="s">
        <v>59</v>
      </c>
      <c r="F86" s="24">
        <v>25.7833333333333</v>
      </c>
      <c r="G86" s="23">
        <v>186.89</v>
      </c>
      <c r="H86" s="20">
        <f t="shared" si="4"/>
        <v>4818.64716666666</v>
      </c>
      <c r="I86" s="20"/>
    </row>
    <row r="87" ht="79.5" customHeight="1" spans="1:9">
      <c r="A87" s="21" t="s">
        <v>500</v>
      </c>
      <c r="B87" s="22" t="s">
        <v>918</v>
      </c>
      <c r="C87" s="23" t="s">
        <v>169</v>
      </c>
      <c r="D87" s="23" t="s">
        <v>919</v>
      </c>
      <c r="E87" s="23" t="s">
        <v>59</v>
      </c>
      <c r="F87" s="24">
        <v>5.41333333333333</v>
      </c>
      <c r="G87" s="23">
        <v>593.51</v>
      </c>
      <c r="H87" s="20">
        <f t="shared" si="4"/>
        <v>3212.86746666666</v>
      </c>
      <c r="I87" s="20"/>
    </row>
    <row r="88" ht="18.6" customHeight="1" spans="1:9">
      <c r="A88" s="21" t="s">
        <v>503</v>
      </c>
      <c r="B88" s="17"/>
      <c r="C88" s="18" t="s">
        <v>517</v>
      </c>
      <c r="D88" s="18"/>
      <c r="E88" s="18"/>
      <c r="F88" s="24"/>
      <c r="G88" s="20"/>
      <c r="H88" s="20">
        <f>SUM(H80:H87)</f>
        <v>147487.5038</v>
      </c>
      <c r="I88" s="20"/>
    </row>
    <row r="89" ht="18.6" customHeight="1" spans="1:9">
      <c r="A89" s="21" t="s">
        <v>505</v>
      </c>
      <c r="B89" s="17"/>
      <c r="C89" s="18" t="s">
        <v>920</v>
      </c>
      <c r="D89" s="18"/>
      <c r="E89" s="18"/>
      <c r="F89" s="24"/>
      <c r="G89" s="20"/>
      <c r="H89" s="20"/>
      <c r="I89" s="20"/>
    </row>
    <row r="90" ht="48" customHeight="1" spans="1:9">
      <c r="A90" s="21" t="s">
        <v>509</v>
      </c>
      <c r="B90" s="22" t="s">
        <v>921</v>
      </c>
      <c r="C90" s="23" t="s">
        <v>922</v>
      </c>
      <c r="D90" s="23" t="s">
        <v>923</v>
      </c>
      <c r="E90" s="23" t="s">
        <v>924</v>
      </c>
      <c r="F90" s="24">
        <v>1</v>
      </c>
      <c r="G90" s="23">
        <v>94.97</v>
      </c>
      <c r="H90" s="20">
        <f t="shared" ref="H90:H96" si="5">F90*G90</f>
        <v>94.97</v>
      </c>
      <c r="I90" s="37"/>
    </row>
    <row r="91" ht="66" customHeight="1" spans="1:9">
      <c r="A91" s="21" t="s">
        <v>513</v>
      </c>
      <c r="B91" s="22" t="s">
        <v>925</v>
      </c>
      <c r="C91" s="23" t="s">
        <v>926</v>
      </c>
      <c r="D91" s="23" t="s">
        <v>927</v>
      </c>
      <c r="E91" s="23" t="s">
        <v>68</v>
      </c>
      <c r="F91" s="24">
        <v>1</v>
      </c>
      <c r="G91" s="23">
        <v>105.98</v>
      </c>
      <c r="H91" s="20">
        <f t="shared" si="5"/>
        <v>105.98</v>
      </c>
      <c r="I91" s="37"/>
    </row>
    <row r="92" ht="60" customHeight="1" spans="1:9">
      <c r="A92" s="21" t="s">
        <v>516</v>
      </c>
      <c r="B92" s="22" t="s">
        <v>928</v>
      </c>
      <c r="C92" s="23" t="s">
        <v>929</v>
      </c>
      <c r="D92" s="23" t="s">
        <v>930</v>
      </c>
      <c r="E92" s="23" t="s">
        <v>108</v>
      </c>
      <c r="F92" s="24">
        <v>1</v>
      </c>
      <c r="G92" s="23">
        <v>137.69</v>
      </c>
      <c r="H92" s="20">
        <f t="shared" si="5"/>
        <v>137.69</v>
      </c>
      <c r="I92" s="37"/>
    </row>
    <row r="93" ht="48" customHeight="1" spans="1:9">
      <c r="A93" s="21" t="s">
        <v>518</v>
      </c>
      <c r="B93" s="22" t="s">
        <v>931</v>
      </c>
      <c r="C93" s="23" t="s">
        <v>932</v>
      </c>
      <c r="D93" s="23" t="s">
        <v>933</v>
      </c>
      <c r="E93" s="23" t="s">
        <v>108</v>
      </c>
      <c r="F93" s="24">
        <v>1</v>
      </c>
      <c r="G93" s="23">
        <v>39.55</v>
      </c>
      <c r="H93" s="20">
        <f t="shared" si="5"/>
        <v>39.55</v>
      </c>
      <c r="I93" s="37"/>
    </row>
    <row r="94" ht="50.1" customHeight="1" spans="1:9">
      <c r="A94" s="21" t="s">
        <v>520</v>
      </c>
      <c r="B94" s="22" t="s">
        <v>934</v>
      </c>
      <c r="C94" s="23" t="s">
        <v>935</v>
      </c>
      <c r="D94" s="23" t="s">
        <v>936</v>
      </c>
      <c r="E94" s="23" t="s">
        <v>108</v>
      </c>
      <c r="F94" s="24">
        <v>1</v>
      </c>
      <c r="G94" s="23">
        <v>22.66</v>
      </c>
      <c r="H94" s="20">
        <f t="shared" si="5"/>
        <v>22.66</v>
      </c>
      <c r="I94" s="37"/>
    </row>
    <row r="95" ht="48.95" customHeight="1" spans="1:9">
      <c r="A95" s="21" t="s">
        <v>525</v>
      </c>
      <c r="B95" s="22" t="s">
        <v>204</v>
      </c>
      <c r="C95" s="23" t="s">
        <v>937</v>
      </c>
      <c r="D95" s="23" t="s">
        <v>938</v>
      </c>
      <c r="E95" s="23" t="s">
        <v>108</v>
      </c>
      <c r="F95" s="24">
        <v>1</v>
      </c>
      <c r="G95" s="23">
        <v>8</v>
      </c>
      <c r="H95" s="20">
        <f t="shared" si="5"/>
        <v>8</v>
      </c>
      <c r="I95" s="37"/>
    </row>
    <row r="96" ht="35.1" customHeight="1" spans="1:9">
      <c r="A96" s="21" t="s">
        <v>529</v>
      </c>
      <c r="B96" s="22" t="s">
        <v>939</v>
      </c>
      <c r="C96" s="23" t="s">
        <v>940</v>
      </c>
      <c r="D96" s="23" t="s">
        <v>941</v>
      </c>
      <c r="E96" s="23" t="s">
        <v>524</v>
      </c>
      <c r="F96" s="24">
        <v>1</v>
      </c>
      <c r="G96" s="23">
        <v>5.34</v>
      </c>
      <c r="H96" s="20">
        <f t="shared" si="5"/>
        <v>5.34</v>
      </c>
      <c r="I96" s="37"/>
    </row>
    <row r="97" ht="48.95" customHeight="1" spans="1:9">
      <c r="A97" s="21" t="s">
        <v>533</v>
      </c>
      <c r="B97" s="22" t="s">
        <v>942</v>
      </c>
      <c r="C97" s="23" t="s">
        <v>943</v>
      </c>
      <c r="D97" s="23" t="s">
        <v>944</v>
      </c>
      <c r="E97" s="23" t="s">
        <v>85</v>
      </c>
      <c r="F97" s="24">
        <v>1</v>
      </c>
      <c r="G97" s="23">
        <v>12.82</v>
      </c>
      <c r="H97" s="23">
        <v>928.17</v>
      </c>
      <c r="I97" s="37"/>
    </row>
    <row r="98" ht="54" customHeight="1" spans="1:9">
      <c r="A98" s="21" t="s">
        <v>537</v>
      </c>
      <c r="B98" s="31" t="s">
        <v>146</v>
      </c>
      <c r="C98" s="32" t="s">
        <v>147</v>
      </c>
      <c r="D98" s="32" t="s">
        <v>148</v>
      </c>
      <c r="E98" s="33" t="s">
        <v>59</v>
      </c>
      <c r="F98" s="34">
        <v>1</v>
      </c>
      <c r="G98" s="32">
        <v>11.21</v>
      </c>
      <c r="H98" s="32">
        <f t="shared" ref="H98:H100" si="6">F98*G98</f>
        <v>11.21</v>
      </c>
      <c r="I98" s="37"/>
    </row>
    <row r="99" ht="57" customHeight="1" spans="1:9">
      <c r="A99" s="21" t="s">
        <v>541</v>
      </c>
      <c r="B99" s="31" t="s">
        <v>470</v>
      </c>
      <c r="C99" s="32" t="s">
        <v>471</v>
      </c>
      <c r="D99" s="32" t="s">
        <v>945</v>
      </c>
      <c r="E99" s="33" t="s">
        <v>59</v>
      </c>
      <c r="F99" s="34">
        <v>1</v>
      </c>
      <c r="G99" s="32">
        <v>252.89</v>
      </c>
      <c r="H99" s="32">
        <f t="shared" si="6"/>
        <v>252.89</v>
      </c>
      <c r="I99" s="37"/>
    </row>
    <row r="100" ht="117" customHeight="1" spans="1:9">
      <c r="A100" s="21" t="s">
        <v>544</v>
      </c>
      <c r="B100" s="31" t="s">
        <v>158</v>
      </c>
      <c r="C100" s="32" t="s">
        <v>159</v>
      </c>
      <c r="D100" s="32" t="s">
        <v>160</v>
      </c>
      <c r="E100" s="33" t="s">
        <v>59</v>
      </c>
      <c r="F100" s="34">
        <v>50</v>
      </c>
      <c r="G100" s="32">
        <v>53.5</v>
      </c>
      <c r="H100" s="32">
        <f t="shared" si="6"/>
        <v>2675</v>
      </c>
      <c r="I100" s="37"/>
    </row>
    <row r="101" ht="18.6" customHeight="1" spans="1:9">
      <c r="A101" s="21" t="s">
        <v>548</v>
      </c>
      <c r="B101" s="35"/>
      <c r="C101" s="18" t="s">
        <v>517</v>
      </c>
      <c r="D101" s="18"/>
      <c r="E101" s="18"/>
      <c r="F101" s="24"/>
      <c r="G101" s="20"/>
      <c r="H101" s="20">
        <f>SUM(H90:H100)</f>
        <v>4281.46</v>
      </c>
      <c r="I101" s="37"/>
    </row>
    <row r="102" ht="18.6" customHeight="1" spans="1:9">
      <c r="A102" s="21" t="s">
        <v>946</v>
      </c>
      <c r="B102" s="35"/>
      <c r="C102" s="36"/>
      <c r="D102" s="36"/>
      <c r="E102" s="36"/>
      <c r="F102" s="24"/>
      <c r="G102" s="37"/>
      <c r="H102" s="37"/>
      <c r="I102" s="37"/>
    </row>
    <row r="103" ht="18.6" customHeight="1" spans="1:9">
      <c r="A103" s="21" t="s">
        <v>947</v>
      </c>
      <c r="B103" s="17"/>
      <c r="C103" s="18" t="s">
        <v>218</v>
      </c>
      <c r="D103" s="18"/>
      <c r="E103" s="18"/>
      <c r="F103" s="24"/>
      <c r="G103" s="20"/>
      <c r="H103" s="20">
        <f>H101+H88+H78+H73+H51+H46+H38+H21</f>
        <v>588212.22364</v>
      </c>
      <c r="I103" s="37"/>
    </row>
    <row r="104" ht="18.6" customHeight="1" spans="1:9">
      <c r="A104" s="21" t="s">
        <v>948</v>
      </c>
      <c r="B104" s="17"/>
      <c r="C104" s="18" t="s">
        <v>15</v>
      </c>
      <c r="D104" s="18"/>
      <c r="E104" s="18"/>
      <c r="F104" s="24"/>
      <c r="G104" s="20"/>
      <c r="H104" s="20"/>
      <c r="I104" s="20"/>
    </row>
    <row r="105" ht="55.7" customHeight="1" spans="1:9">
      <c r="A105" s="21" t="s">
        <v>551</v>
      </c>
      <c r="B105" s="25" t="s">
        <v>225</v>
      </c>
      <c r="C105" s="18" t="s">
        <v>226</v>
      </c>
      <c r="D105" s="18" t="s">
        <v>949</v>
      </c>
      <c r="E105" s="18" t="s">
        <v>68</v>
      </c>
      <c r="F105" s="24">
        <v>13</v>
      </c>
      <c r="G105" s="20">
        <v>134.47</v>
      </c>
      <c r="H105" s="20">
        <f t="shared" ref="H105:H148" si="7">F105*G105</f>
        <v>1748.11</v>
      </c>
      <c r="I105" s="20"/>
    </row>
    <row r="106" ht="55.7" customHeight="1" spans="1:9">
      <c r="A106" s="21" t="s">
        <v>553</v>
      </c>
      <c r="B106" s="25" t="s">
        <v>228</v>
      </c>
      <c r="C106" s="18" t="s">
        <v>229</v>
      </c>
      <c r="D106" s="18" t="s">
        <v>950</v>
      </c>
      <c r="E106" s="18" t="s">
        <v>85</v>
      </c>
      <c r="F106" s="24">
        <v>107</v>
      </c>
      <c r="G106" s="20">
        <v>4.65</v>
      </c>
      <c r="H106" s="20">
        <f t="shared" si="7"/>
        <v>497.55</v>
      </c>
      <c r="I106" s="20"/>
    </row>
    <row r="107" ht="55.7" customHeight="1" spans="1:9">
      <c r="A107" s="21" t="s">
        <v>557</v>
      </c>
      <c r="B107" s="25" t="s">
        <v>293</v>
      </c>
      <c r="C107" s="18" t="s">
        <v>294</v>
      </c>
      <c r="D107" s="18" t="s">
        <v>951</v>
      </c>
      <c r="E107" s="18" t="s">
        <v>85</v>
      </c>
      <c r="F107" s="24">
        <v>107</v>
      </c>
      <c r="G107" s="20">
        <v>19.94</v>
      </c>
      <c r="H107" s="20">
        <f t="shared" si="7"/>
        <v>2133.58</v>
      </c>
      <c r="I107" s="20"/>
    </row>
    <row r="108" ht="43.9" customHeight="1" spans="1:9">
      <c r="A108" s="21" t="s">
        <v>561</v>
      </c>
      <c r="B108" s="25" t="s">
        <v>952</v>
      </c>
      <c r="C108" s="18" t="s">
        <v>359</v>
      </c>
      <c r="D108" s="18" t="s">
        <v>953</v>
      </c>
      <c r="E108" s="18" t="s">
        <v>108</v>
      </c>
      <c r="F108" s="24">
        <v>30</v>
      </c>
      <c r="G108" s="20">
        <v>26.6</v>
      </c>
      <c r="H108" s="20">
        <f t="shared" si="7"/>
        <v>798</v>
      </c>
      <c r="I108" s="20"/>
    </row>
    <row r="109" ht="67.7" customHeight="1" spans="1:9">
      <c r="A109" s="21" t="s">
        <v>563</v>
      </c>
      <c r="B109" s="25" t="s">
        <v>598</v>
      </c>
      <c r="C109" s="18" t="s">
        <v>954</v>
      </c>
      <c r="D109" s="18" t="s">
        <v>955</v>
      </c>
      <c r="E109" s="18" t="s">
        <v>85</v>
      </c>
      <c r="F109" s="24">
        <v>22</v>
      </c>
      <c r="G109" s="20">
        <v>30.71</v>
      </c>
      <c r="H109" s="20">
        <f t="shared" si="7"/>
        <v>675.62</v>
      </c>
      <c r="I109" s="20"/>
    </row>
    <row r="110" ht="67.7" customHeight="1" spans="1:9">
      <c r="A110" s="21" t="s">
        <v>567</v>
      </c>
      <c r="B110" s="25" t="s">
        <v>602</v>
      </c>
      <c r="C110" s="18" t="s">
        <v>956</v>
      </c>
      <c r="D110" s="18" t="s">
        <v>955</v>
      </c>
      <c r="E110" s="18" t="s">
        <v>85</v>
      </c>
      <c r="F110" s="24">
        <v>22</v>
      </c>
      <c r="G110" s="20">
        <v>61.43</v>
      </c>
      <c r="H110" s="20">
        <f t="shared" si="7"/>
        <v>1351.46</v>
      </c>
      <c r="I110" s="20"/>
    </row>
    <row r="111" ht="43.9" customHeight="1" spans="1:9">
      <c r="A111" s="21" t="s">
        <v>568</v>
      </c>
      <c r="B111" s="25" t="s">
        <v>957</v>
      </c>
      <c r="C111" s="18" t="s">
        <v>958</v>
      </c>
      <c r="D111" s="18" t="s">
        <v>959</v>
      </c>
      <c r="E111" s="18" t="s">
        <v>68</v>
      </c>
      <c r="F111" s="24">
        <v>1</v>
      </c>
      <c r="G111" s="20">
        <v>108.45</v>
      </c>
      <c r="H111" s="20">
        <f t="shared" si="7"/>
        <v>108.45</v>
      </c>
      <c r="I111" s="20"/>
    </row>
    <row r="112" ht="43.9" customHeight="1" spans="1:9">
      <c r="A112" s="21" t="s">
        <v>960</v>
      </c>
      <c r="B112" s="25" t="s">
        <v>961</v>
      </c>
      <c r="C112" s="18" t="s">
        <v>962</v>
      </c>
      <c r="D112" s="18" t="s">
        <v>959</v>
      </c>
      <c r="E112" s="18" t="s">
        <v>68</v>
      </c>
      <c r="F112" s="24">
        <v>1</v>
      </c>
      <c r="G112" s="20">
        <v>180.77</v>
      </c>
      <c r="H112" s="20">
        <f t="shared" si="7"/>
        <v>180.77</v>
      </c>
      <c r="I112" s="20"/>
    </row>
    <row r="113" ht="67.7" customHeight="1" spans="1:9">
      <c r="A113" s="21" t="s">
        <v>569</v>
      </c>
      <c r="B113" s="25" t="s">
        <v>963</v>
      </c>
      <c r="C113" s="18" t="s">
        <v>954</v>
      </c>
      <c r="D113" s="18" t="s">
        <v>964</v>
      </c>
      <c r="E113" s="18" t="s">
        <v>85</v>
      </c>
      <c r="F113" s="24">
        <v>2</v>
      </c>
      <c r="G113" s="20">
        <v>23.47</v>
      </c>
      <c r="H113" s="20">
        <f t="shared" si="7"/>
        <v>46.94</v>
      </c>
      <c r="I113" s="20"/>
    </row>
    <row r="114" ht="67.7" customHeight="1" spans="1:9">
      <c r="A114" s="21" t="s">
        <v>965</v>
      </c>
      <c r="B114" s="25" t="s">
        <v>966</v>
      </c>
      <c r="C114" s="18" t="s">
        <v>956</v>
      </c>
      <c r="D114" s="18" t="s">
        <v>964</v>
      </c>
      <c r="E114" s="18" t="s">
        <v>85</v>
      </c>
      <c r="F114" s="24">
        <v>2</v>
      </c>
      <c r="G114" s="20">
        <v>46.91</v>
      </c>
      <c r="H114" s="20">
        <f t="shared" si="7"/>
        <v>93.82</v>
      </c>
      <c r="I114" s="20"/>
    </row>
    <row r="115" ht="55.7" customHeight="1" spans="1:9">
      <c r="A115" s="21" t="s">
        <v>573</v>
      </c>
      <c r="B115" s="25" t="s">
        <v>344</v>
      </c>
      <c r="C115" s="18" t="s">
        <v>967</v>
      </c>
      <c r="D115" s="18" t="s">
        <v>238</v>
      </c>
      <c r="E115" s="18" t="s">
        <v>239</v>
      </c>
      <c r="F115" s="24">
        <v>1</v>
      </c>
      <c r="G115" s="20">
        <v>192.9</v>
      </c>
      <c r="H115" s="20">
        <f t="shared" si="7"/>
        <v>192.9</v>
      </c>
      <c r="I115" s="20"/>
    </row>
    <row r="116" ht="55.7" customHeight="1" spans="1:9">
      <c r="A116" s="21" t="s">
        <v>574</v>
      </c>
      <c r="B116" s="25" t="s">
        <v>236</v>
      </c>
      <c r="C116" s="18" t="s">
        <v>237</v>
      </c>
      <c r="D116" s="18" t="s">
        <v>238</v>
      </c>
      <c r="E116" s="18" t="s">
        <v>239</v>
      </c>
      <c r="F116" s="24">
        <v>15</v>
      </c>
      <c r="G116" s="20">
        <v>385.79</v>
      </c>
      <c r="H116" s="20">
        <f t="shared" si="7"/>
        <v>5786.85</v>
      </c>
      <c r="I116" s="20"/>
    </row>
    <row r="117" ht="55.7" customHeight="1" spans="1:9">
      <c r="A117" s="21" t="s">
        <v>575</v>
      </c>
      <c r="B117" s="25" t="s">
        <v>347</v>
      </c>
      <c r="C117" s="18" t="s">
        <v>968</v>
      </c>
      <c r="D117" s="18" t="s">
        <v>969</v>
      </c>
      <c r="E117" s="18" t="s">
        <v>85</v>
      </c>
      <c r="F117" s="24">
        <v>4</v>
      </c>
      <c r="G117" s="20">
        <v>7.59</v>
      </c>
      <c r="H117" s="20">
        <f t="shared" si="7"/>
        <v>30.36</v>
      </c>
      <c r="I117" s="20"/>
    </row>
    <row r="118" ht="55.7" customHeight="1" spans="1:9">
      <c r="A118" s="21" t="s">
        <v>576</v>
      </c>
      <c r="B118" s="25" t="s">
        <v>363</v>
      </c>
      <c r="C118" s="18" t="s">
        <v>970</v>
      </c>
      <c r="D118" s="18" t="s">
        <v>969</v>
      </c>
      <c r="E118" s="18" t="s">
        <v>85</v>
      </c>
      <c r="F118" s="24">
        <v>4</v>
      </c>
      <c r="G118" s="20">
        <v>15.18</v>
      </c>
      <c r="H118" s="20">
        <f t="shared" si="7"/>
        <v>60.72</v>
      </c>
      <c r="I118" s="20"/>
    </row>
    <row r="119" ht="55.7" customHeight="1" spans="1:9">
      <c r="A119" s="21" t="s">
        <v>578</v>
      </c>
      <c r="B119" s="22" t="s">
        <v>347</v>
      </c>
      <c r="C119" s="23" t="s">
        <v>294</v>
      </c>
      <c r="D119" s="23" t="s">
        <v>971</v>
      </c>
      <c r="E119" s="23" t="s">
        <v>85</v>
      </c>
      <c r="F119" s="24">
        <v>23.2</v>
      </c>
      <c r="G119" s="23">
        <v>37.75</v>
      </c>
      <c r="H119" s="20">
        <f t="shared" si="7"/>
        <v>875.8</v>
      </c>
      <c r="I119" s="20"/>
    </row>
    <row r="120" ht="55.7" customHeight="1" spans="1:9">
      <c r="A120" s="21" t="s">
        <v>580</v>
      </c>
      <c r="B120" s="22" t="s">
        <v>293</v>
      </c>
      <c r="C120" s="23" t="s">
        <v>294</v>
      </c>
      <c r="D120" s="23" t="s">
        <v>972</v>
      </c>
      <c r="E120" s="23" t="s">
        <v>85</v>
      </c>
      <c r="F120" s="24">
        <v>320</v>
      </c>
      <c r="G120" s="23">
        <v>11.08</v>
      </c>
      <c r="H120" s="20">
        <f t="shared" si="7"/>
        <v>3545.6</v>
      </c>
      <c r="I120" s="20"/>
    </row>
    <row r="121" ht="55.7" customHeight="1" spans="1:9">
      <c r="A121" s="21" t="s">
        <v>581</v>
      </c>
      <c r="B121" s="22" t="s">
        <v>363</v>
      </c>
      <c r="C121" s="23" t="s">
        <v>294</v>
      </c>
      <c r="D121" s="23" t="s">
        <v>973</v>
      </c>
      <c r="E121" s="23" t="s">
        <v>85</v>
      </c>
      <c r="F121" s="24">
        <v>45</v>
      </c>
      <c r="G121" s="23">
        <v>13.59</v>
      </c>
      <c r="H121" s="20">
        <f t="shared" si="7"/>
        <v>611.55</v>
      </c>
      <c r="I121" s="20"/>
    </row>
    <row r="122" ht="55.7" customHeight="1" spans="1:9">
      <c r="A122" s="21" t="s">
        <v>582</v>
      </c>
      <c r="B122" s="22" t="s">
        <v>738</v>
      </c>
      <c r="C122" s="23" t="s">
        <v>739</v>
      </c>
      <c r="D122" s="23" t="s">
        <v>974</v>
      </c>
      <c r="E122" s="23" t="s">
        <v>85</v>
      </c>
      <c r="F122" s="24">
        <v>380</v>
      </c>
      <c r="G122" s="23">
        <v>5.43</v>
      </c>
      <c r="H122" s="20">
        <f t="shared" si="7"/>
        <v>2063.4</v>
      </c>
      <c r="I122" s="20"/>
    </row>
    <row r="123" ht="55.7" customHeight="1" spans="1:9">
      <c r="A123" s="21" t="s">
        <v>583</v>
      </c>
      <c r="B123" s="25" t="s">
        <v>264</v>
      </c>
      <c r="C123" s="18" t="s">
        <v>975</v>
      </c>
      <c r="D123" s="18" t="s">
        <v>265</v>
      </c>
      <c r="E123" s="18" t="s">
        <v>85</v>
      </c>
      <c r="F123" s="24">
        <v>4</v>
      </c>
      <c r="G123" s="20">
        <v>0.91</v>
      </c>
      <c r="H123" s="20">
        <f t="shared" si="7"/>
        <v>3.64</v>
      </c>
      <c r="I123" s="20"/>
    </row>
    <row r="124" ht="55.7" customHeight="1" spans="1:9">
      <c r="A124" s="21" t="s">
        <v>584</v>
      </c>
      <c r="B124" s="25" t="s">
        <v>249</v>
      </c>
      <c r="C124" s="18" t="s">
        <v>976</v>
      </c>
      <c r="D124" s="18" t="s">
        <v>265</v>
      </c>
      <c r="E124" s="18" t="s">
        <v>85</v>
      </c>
      <c r="F124" s="24">
        <v>4</v>
      </c>
      <c r="G124" s="20">
        <v>5</v>
      </c>
      <c r="H124" s="20">
        <f t="shared" si="7"/>
        <v>20</v>
      </c>
      <c r="I124" s="20"/>
    </row>
    <row r="125" ht="127.15" customHeight="1" spans="1:9">
      <c r="A125" s="21" t="s">
        <v>588</v>
      </c>
      <c r="B125" s="22" t="s">
        <v>264</v>
      </c>
      <c r="C125" s="23" t="s">
        <v>229</v>
      </c>
      <c r="D125" s="23" t="s">
        <v>346</v>
      </c>
      <c r="E125" s="23" t="s">
        <v>85</v>
      </c>
      <c r="F125" s="24">
        <v>36</v>
      </c>
      <c r="G125" s="23">
        <v>10.69</v>
      </c>
      <c r="H125" s="20">
        <f t="shared" si="7"/>
        <v>384.84</v>
      </c>
      <c r="I125" s="20"/>
    </row>
    <row r="126" ht="127.15" customHeight="1" spans="1:9">
      <c r="A126" s="21" t="s">
        <v>589</v>
      </c>
      <c r="B126" s="22" t="s">
        <v>347</v>
      </c>
      <c r="C126" s="23" t="s">
        <v>294</v>
      </c>
      <c r="D126" s="23" t="s">
        <v>348</v>
      </c>
      <c r="E126" s="23" t="s">
        <v>85</v>
      </c>
      <c r="F126" s="24">
        <v>36</v>
      </c>
      <c r="G126" s="23">
        <v>21.63</v>
      </c>
      <c r="H126" s="20">
        <f t="shared" si="7"/>
        <v>778.68</v>
      </c>
      <c r="I126" s="20"/>
    </row>
    <row r="127" ht="127.15" customHeight="1" spans="1:9">
      <c r="A127" s="21" t="s">
        <v>592</v>
      </c>
      <c r="B127" s="22" t="s">
        <v>228</v>
      </c>
      <c r="C127" s="23" t="s">
        <v>229</v>
      </c>
      <c r="D127" s="23" t="s">
        <v>349</v>
      </c>
      <c r="E127" s="23" t="s">
        <v>85</v>
      </c>
      <c r="F127" s="24">
        <v>31</v>
      </c>
      <c r="G127" s="23">
        <v>6.81</v>
      </c>
      <c r="H127" s="20">
        <f t="shared" si="7"/>
        <v>211.11</v>
      </c>
      <c r="I127" s="20"/>
    </row>
    <row r="128" ht="127.15" customHeight="1" spans="1:9">
      <c r="A128" s="21" t="s">
        <v>595</v>
      </c>
      <c r="B128" s="22" t="s">
        <v>977</v>
      </c>
      <c r="C128" s="23" t="s">
        <v>978</v>
      </c>
      <c r="D128" s="23" t="s">
        <v>979</v>
      </c>
      <c r="E128" s="23" t="s">
        <v>85</v>
      </c>
      <c r="F128" s="24">
        <v>200</v>
      </c>
      <c r="G128" s="23">
        <v>5.77</v>
      </c>
      <c r="H128" s="20">
        <f t="shared" si="7"/>
        <v>1154</v>
      </c>
      <c r="I128" s="20"/>
    </row>
    <row r="129" ht="127.15" customHeight="1" spans="1:9">
      <c r="A129" s="21" t="s">
        <v>597</v>
      </c>
      <c r="B129" s="22" t="s">
        <v>980</v>
      </c>
      <c r="C129" s="23" t="s">
        <v>978</v>
      </c>
      <c r="D129" s="23" t="s">
        <v>981</v>
      </c>
      <c r="E129" s="23" t="s">
        <v>85</v>
      </c>
      <c r="F129" s="24">
        <v>23.7</v>
      </c>
      <c r="G129" s="23">
        <v>10.29</v>
      </c>
      <c r="H129" s="20">
        <f t="shared" si="7"/>
        <v>243.873</v>
      </c>
      <c r="I129" s="20"/>
    </row>
    <row r="130" ht="127.15" customHeight="1" spans="1:9">
      <c r="A130" s="21" t="s">
        <v>601</v>
      </c>
      <c r="B130" s="22" t="s">
        <v>982</v>
      </c>
      <c r="C130" s="23" t="s">
        <v>679</v>
      </c>
      <c r="D130" s="23" t="s">
        <v>983</v>
      </c>
      <c r="E130" s="23" t="s">
        <v>681</v>
      </c>
      <c r="F130" s="24">
        <v>1</v>
      </c>
      <c r="G130" s="23">
        <v>755.69</v>
      </c>
      <c r="H130" s="20">
        <f t="shared" si="7"/>
        <v>755.69</v>
      </c>
      <c r="I130" s="20"/>
    </row>
    <row r="131" ht="127.15" customHeight="1" spans="1:9">
      <c r="A131" s="21" t="s">
        <v>604</v>
      </c>
      <c r="B131" s="22" t="s">
        <v>984</v>
      </c>
      <c r="C131" s="23" t="s">
        <v>985</v>
      </c>
      <c r="D131" s="23" t="s">
        <v>986</v>
      </c>
      <c r="E131" s="23" t="s">
        <v>108</v>
      </c>
      <c r="F131" s="24">
        <v>7</v>
      </c>
      <c r="G131" s="23">
        <v>20</v>
      </c>
      <c r="H131" s="20">
        <f t="shared" si="7"/>
        <v>140</v>
      </c>
      <c r="I131" s="20"/>
    </row>
    <row r="132" ht="127.15" customHeight="1" spans="1:9">
      <c r="A132" s="21" t="s">
        <v>608</v>
      </c>
      <c r="B132" s="22" t="s">
        <v>987</v>
      </c>
      <c r="C132" s="23" t="s">
        <v>988</v>
      </c>
      <c r="D132" s="23" t="s">
        <v>986</v>
      </c>
      <c r="E132" s="23" t="s">
        <v>108</v>
      </c>
      <c r="F132" s="24">
        <v>7</v>
      </c>
      <c r="G132" s="23">
        <v>44.69</v>
      </c>
      <c r="H132" s="20">
        <f t="shared" si="7"/>
        <v>312.83</v>
      </c>
      <c r="I132" s="20"/>
    </row>
    <row r="133" ht="127.15" customHeight="1" spans="1:9">
      <c r="A133" s="21" t="s">
        <v>609</v>
      </c>
      <c r="B133" s="22" t="s">
        <v>989</v>
      </c>
      <c r="C133" s="23" t="s">
        <v>990</v>
      </c>
      <c r="D133" s="23" t="s">
        <v>991</v>
      </c>
      <c r="E133" s="23" t="s">
        <v>239</v>
      </c>
      <c r="F133" s="24">
        <v>2</v>
      </c>
      <c r="G133" s="23">
        <v>545.31</v>
      </c>
      <c r="H133" s="20">
        <f t="shared" si="7"/>
        <v>1090.62</v>
      </c>
      <c r="I133" s="20"/>
    </row>
    <row r="134" ht="127.15" customHeight="1" spans="1:9">
      <c r="A134" s="21" t="s">
        <v>613</v>
      </c>
      <c r="B134" s="22" t="s">
        <v>734</v>
      </c>
      <c r="C134" s="23" t="s">
        <v>735</v>
      </c>
      <c r="D134" s="23" t="s">
        <v>992</v>
      </c>
      <c r="E134" s="23" t="s">
        <v>239</v>
      </c>
      <c r="F134" s="24">
        <v>5</v>
      </c>
      <c r="G134" s="23">
        <v>883.76</v>
      </c>
      <c r="H134" s="20">
        <f t="shared" si="7"/>
        <v>4418.8</v>
      </c>
      <c r="I134" s="20"/>
    </row>
    <row r="135" ht="55.7" customHeight="1" spans="1:9">
      <c r="A135" s="21" t="s">
        <v>614</v>
      </c>
      <c r="B135" s="25" t="s">
        <v>361</v>
      </c>
      <c r="C135" s="18" t="s">
        <v>229</v>
      </c>
      <c r="D135" s="18" t="s">
        <v>265</v>
      </c>
      <c r="E135" s="18" t="s">
        <v>85</v>
      </c>
      <c r="F135" s="24">
        <v>50</v>
      </c>
      <c r="G135" s="20">
        <v>6.16</v>
      </c>
      <c r="H135" s="20">
        <f t="shared" si="7"/>
        <v>308</v>
      </c>
      <c r="I135" s="20"/>
    </row>
    <row r="136" ht="67.7" customHeight="1" spans="1:9">
      <c r="A136" s="21" t="s">
        <v>615</v>
      </c>
      <c r="B136" s="25" t="s">
        <v>297</v>
      </c>
      <c r="C136" s="18" t="s">
        <v>993</v>
      </c>
      <c r="D136" s="18" t="s">
        <v>994</v>
      </c>
      <c r="E136" s="18" t="s">
        <v>85</v>
      </c>
      <c r="F136" s="24">
        <v>12</v>
      </c>
      <c r="G136" s="20">
        <v>17.83</v>
      </c>
      <c r="H136" s="20">
        <f t="shared" si="7"/>
        <v>213.96</v>
      </c>
      <c r="I136" s="20"/>
    </row>
    <row r="137" ht="67.7" customHeight="1" spans="1:9">
      <c r="A137" s="21" t="s">
        <v>616</v>
      </c>
      <c r="B137" s="22" t="s">
        <v>297</v>
      </c>
      <c r="C137" s="23" t="s">
        <v>995</v>
      </c>
      <c r="D137" s="23" t="s">
        <v>996</v>
      </c>
      <c r="E137" s="23" t="s">
        <v>85</v>
      </c>
      <c r="F137" s="24">
        <v>56</v>
      </c>
      <c r="G137" s="23">
        <v>8.22</v>
      </c>
      <c r="H137" s="20">
        <f t="shared" si="7"/>
        <v>460.32</v>
      </c>
      <c r="I137" s="20"/>
    </row>
    <row r="138" ht="67.7" customHeight="1" spans="1:9">
      <c r="A138" s="21" t="s">
        <v>617</v>
      </c>
      <c r="B138" s="25" t="s">
        <v>82</v>
      </c>
      <c r="C138" s="18" t="s">
        <v>997</v>
      </c>
      <c r="D138" s="18" t="s">
        <v>994</v>
      </c>
      <c r="E138" s="18" t="s">
        <v>85</v>
      </c>
      <c r="F138" s="24">
        <v>12</v>
      </c>
      <c r="G138" s="20">
        <v>62.82</v>
      </c>
      <c r="H138" s="20">
        <f t="shared" si="7"/>
        <v>753.84</v>
      </c>
      <c r="I138" s="20"/>
    </row>
    <row r="139" ht="67.7" customHeight="1" spans="1:9">
      <c r="A139" s="21" t="s">
        <v>618</v>
      </c>
      <c r="B139" s="25" t="s">
        <v>306</v>
      </c>
      <c r="C139" s="18" t="s">
        <v>83</v>
      </c>
      <c r="D139" s="18" t="s">
        <v>994</v>
      </c>
      <c r="E139" s="18" t="s">
        <v>85</v>
      </c>
      <c r="F139" s="24">
        <v>128</v>
      </c>
      <c r="G139" s="20">
        <v>72.14</v>
      </c>
      <c r="H139" s="20">
        <f t="shared" si="7"/>
        <v>9233.92</v>
      </c>
      <c r="I139" s="20"/>
    </row>
    <row r="140" ht="55.7" customHeight="1" spans="1:9">
      <c r="A140" s="21" t="s">
        <v>621</v>
      </c>
      <c r="B140" s="22" t="s">
        <v>82</v>
      </c>
      <c r="C140" s="23" t="s">
        <v>83</v>
      </c>
      <c r="D140" s="23" t="s">
        <v>998</v>
      </c>
      <c r="E140" s="23" t="s">
        <v>85</v>
      </c>
      <c r="F140" s="24">
        <v>74</v>
      </c>
      <c r="G140" s="23">
        <v>32.23</v>
      </c>
      <c r="H140" s="20">
        <f t="shared" si="7"/>
        <v>2385.02</v>
      </c>
      <c r="I140" s="20"/>
    </row>
    <row r="141" ht="69.95" customHeight="1" spans="1:9">
      <c r="A141" s="21" t="s">
        <v>623</v>
      </c>
      <c r="B141" s="25" t="s">
        <v>999</v>
      </c>
      <c r="C141" s="18" t="s">
        <v>1000</v>
      </c>
      <c r="D141" s="18" t="s">
        <v>1001</v>
      </c>
      <c r="E141" s="18" t="s">
        <v>789</v>
      </c>
      <c r="F141" s="24">
        <v>5.2</v>
      </c>
      <c r="G141" s="20">
        <v>32.7</v>
      </c>
      <c r="H141" s="20">
        <f t="shared" si="7"/>
        <v>170.04</v>
      </c>
      <c r="I141" s="20"/>
    </row>
    <row r="142" ht="78.95" customHeight="1" spans="1:9">
      <c r="A142" s="21" t="s">
        <v>624</v>
      </c>
      <c r="B142" s="22" t="s">
        <v>241</v>
      </c>
      <c r="C142" s="23" t="s">
        <v>242</v>
      </c>
      <c r="D142" s="23" t="s">
        <v>1002</v>
      </c>
      <c r="E142" s="23" t="s">
        <v>108</v>
      </c>
      <c r="F142" s="24">
        <v>55</v>
      </c>
      <c r="G142" s="23">
        <v>24.36</v>
      </c>
      <c r="H142" s="20">
        <f t="shared" si="7"/>
        <v>1339.8</v>
      </c>
      <c r="I142" s="20"/>
    </row>
    <row r="143" ht="87.95" customHeight="1" spans="1:9">
      <c r="A143" s="21" t="s">
        <v>627</v>
      </c>
      <c r="B143" s="22" t="s">
        <v>253</v>
      </c>
      <c r="C143" s="23" t="s">
        <v>242</v>
      </c>
      <c r="D143" s="23" t="s">
        <v>1003</v>
      </c>
      <c r="E143" s="23" t="s">
        <v>108</v>
      </c>
      <c r="F143" s="24">
        <v>13</v>
      </c>
      <c r="G143" s="23">
        <v>24.36</v>
      </c>
      <c r="H143" s="20">
        <f t="shared" si="7"/>
        <v>316.68</v>
      </c>
      <c r="I143" s="20"/>
    </row>
    <row r="144" ht="69.95" customHeight="1" spans="1:9">
      <c r="A144" s="21" t="s">
        <v>632</v>
      </c>
      <c r="B144" s="22" t="s">
        <v>1004</v>
      </c>
      <c r="C144" s="23" t="s">
        <v>242</v>
      </c>
      <c r="D144" s="23" t="s">
        <v>1005</v>
      </c>
      <c r="E144" s="23" t="s">
        <v>108</v>
      </c>
      <c r="F144" s="24">
        <v>27</v>
      </c>
      <c r="G144" s="23">
        <v>26.71</v>
      </c>
      <c r="H144" s="20">
        <f t="shared" si="7"/>
        <v>721.17</v>
      </c>
      <c r="I144" s="20"/>
    </row>
    <row r="145" ht="71.1" customHeight="1" spans="1:9">
      <c r="A145" s="21" t="s">
        <v>636</v>
      </c>
      <c r="B145" s="22" t="s">
        <v>1006</v>
      </c>
      <c r="C145" s="23" t="s">
        <v>242</v>
      </c>
      <c r="D145" s="23" t="s">
        <v>1007</v>
      </c>
      <c r="E145" s="23" t="s">
        <v>108</v>
      </c>
      <c r="F145" s="24">
        <v>13</v>
      </c>
      <c r="G145" s="23">
        <v>46.53</v>
      </c>
      <c r="H145" s="20">
        <f t="shared" si="7"/>
        <v>604.89</v>
      </c>
      <c r="I145" s="20"/>
    </row>
    <row r="146" ht="72" customHeight="1" spans="1:9">
      <c r="A146" s="21" t="s">
        <v>637</v>
      </c>
      <c r="B146" s="22" t="s">
        <v>727</v>
      </c>
      <c r="C146" s="23" t="s">
        <v>728</v>
      </c>
      <c r="D146" s="23" t="s">
        <v>1008</v>
      </c>
      <c r="E146" s="23" t="s">
        <v>239</v>
      </c>
      <c r="F146" s="24">
        <v>13</v>
      </c>
      <c r="G146" s="23">
        <v>164.26</v>
      </c>
      <c r="H146" s="20">
        <f t="shared" si="7"/>
        <v>2135.38</v>
      </c>
      <c r="I146" s="20"/>
    </row>
    <row r="147" ht="63.95" customHeight="1" spans="1:9">
      <c r="A147" s="21" t="s">
        <v>638</v>
      </c>
      <c r="B147" s="22" t="s">
        <v>352</v>
      </c>
      <c r="C147" s="23" t="s">
        <v>353</v>
      </c>
      <c r="D147" s="23" t="s">
        <v>1009</v>
      </c>
      <c r="E147" s="23" t="s">
        <v>108</v>
      </c>
      <c r="F147" s="24">
        <v>165</v>
      </c>
      <c r="G147" s="23">
        <v>10.23</v>
      </c>
      <c r="H147" s="20">
        <f t="shared" si="7"/>
        <v>1687.95</v>
      </c>
      <c r="I147" s="20"/>
    </row>
    <row r="148" ht="57.95" customHeight="1" spans="1:9">
      <c r="A148" s="21" t="s">
        <v>642</v>
      </c>
      <c r="B148" s="22" t="s">
        <v>1010</v>
      </c>
      <c r="C148" s="23" t="s">
        <v>1011</v>
      </c>
      <c r="D148" s="23" t="s">
        <v>1012</v>
      </c>
      <c r="E148" s="23" t="s">
        <v>239</v>
      </c>
      <c r="F148" s="24">
        <v>1</v>
      </c>
      <c r="G148" s="23">
        <v>945.41</v>
      </c>
      <c r="H148" s="37">
        <f t="shared" si="7"/>
        <v>945.41</v>
      </c>
      <c r="I148" s="20"/>
    </row>
    <row r="149" ht="18.6" customHeight="1" spans="1:9">
      <c r="A149" s="21" t="s">
        <v>646</v>
      </c>
      <c r="B149" s="17"/>
      <c r="C149" s="18" t="s">
        <v>1013</v>
      </c>
      <c r="D149" s="18"/>
      <c r="E149" s="18"/>
      <c r="F149" s="24"/>
      <c r="G149" s="20"/>
      <c r="H149" s="20">
        <f>SUM(H105:H148)</f>
        <v>51591.943</v>
      </c>
      <c r="I149" s="20"/>
    </row>
    <row r="150" ht="21" customHeight="1" spans="1:9">
      <c r="A150" s="16"/>
      <c r="B150" s="17"/>
      <c r="C150" s="18" t="s">
        <v>757</v>
      </c>
      <c r="D150" s="18"/>
      <c r="E150" s="18"/>
      <c r="F150" s="19"/>
      <c r="G150" s="20"/>
      <c r="H150" s="20">
        <f>H149</f>
        <v>51591.943</v>
      </c>
      <c r="I150" s="37"/>
    </row>
    <row r="151" ht="23.1" customHeight="1" spans="1:9">
      <c r="A151" s="38" t="s">
        <v>367</v>
      </c>
      <c r="B151" s="39"/>
      <c r="C151" s="39"/>
      <c r="D151" s="39"/>
      <c r="E151" s="39"/>
      <c r="F151" s="40"/>
      <c r="G151" s="39"/>
      <c r="H151" s="37">
        <f>H150+H103</f>
        <v>639804.166639999</v>
      </c>
      <c r="I151" s="41"/>
    </row>
  </sheetData>
  <mergeCells count="34">
    <mergeCell ref="A1:I1"/>
    <mergeCell ref="A2:I2"/>
    <mergeCell ref="A3:D3"/>
    <mergeCell ref="E3:F3"/>
    <mergeCell ref="G3:I3"/>
    <mergeCell ref="G4:I4"/>
    <mergeCell ref="C6:D6"/>
    <mergeCell ref="C7:D7"/>
    <mergeCell ref="C21:D21"/>
    <mergeCell ref="C22:D22"/>
    <mergeCell ref="C38:D38"/>
    <mergeCell ref="C39:D39"/>
    <mergeCell ref="C46:D46"/>
    <mergeCell ref="C47:D47"/>
    <mergeCell ref="C51:D51"/>
    <mergeCell ref="C52:D52"/>
    <mergeCell ref="C73:D73"/>
    <mergeCell ref="C74:D74"/>
    <mergeCell ref="C78:D78"/>
    <mergeCell ref="C79:D79"/>
    <mergeCell ref="C88:D88"/>
    <mergeCell ref="C89:D89"/>
    <mergeCell ref="C101:D101"/>
    <mergeCell ref="C103:D103"/>
    <mergeCell ref="C104:D104"/>
    <mergeCell ref="C149:D149"/>
    <mergeCell ref="C150:D150"/>
    <mergeCell ref="A151:G151"/>
    <mergeCell ref="A4:A5"/>
    <mergeCell ref="B4:B5"/>
    <mergeCell ref="C4:C5"/>
    <mergeCell ref="D4:D5"/>
    <mergeCell ref="E4:E5"/>
    <mergeCell ref="F4:F5"/>
  </mergeCells>
  <printOptions horizontalCentered="1"/>
  <pageMargins left="0.590551181102362" right="0.393700787401575" top="0.590551181102362" bottom="0.590551181102362" header="0.393700787401575" footer="0.31496062992126"/>
  <pageSetup paperSize="9" fitToHeight="0" orientation="portrait"/>
  <headerFooter alignWithMargins="0" scaleWithDoc="0">
    <oddHeader>&amp;R&amp;"宋体"&amp;10 表 08A</oddHeader>
    <oddFooter>&amp;C&amp;"宋体"&amp;10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公司本部-城市花园1</vt:lpstr>
      <vt:lpstr>公司本部-城市花园2</vt:lpstr>
      <vt:lpstr>景园公寓 </vt:lpstr>
      <vt:lpstr>木古货站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冯晶婷</dc:creator>
  <cp:lastModifiedBy>WPS_1624439361</cp:lastModifiedBy>
  <dcterms:created xsi:type="dcterms:W3CDTF">2024-07-16T07:44:00Z</dcterms:created>
  <cp:lastPrinted>2024-10-25T09:00:00Z</cp:lastPrinted>
  <dcterms:modified xsi:type="dcterms:W3CDTF">2025-01-07T04:04:02Z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1D848A0947384A3D9D8D73F348254862_13</vt:lpwstr>
  </property>
  <property fmtid="{D5CDD505-2E9C-101B-9397-08002B2CF9AE}" pid="3" name="KSOProductBuildVer">
    <vt:lpwstr>2052-11.8.2.11718</vt:lpwstr>
  </property>
</Properties>
</file>