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3390" windowWidth="15480" windowHeight="10575" tabRatio="966" firstSheet="4" activeTab="9"/>
  </bookViews>
  <sheets>
    <sheet name="附件1 2015年一般公共收入预算" sheetId="1" r:id="rId1"/>
    <sheet name="附件2 2015年一般公共支出预算" sheetId="2" r:id="rId2"/>
    <sheet name="附件3-1 2015年政府性基金预算" sheetId="3" r:id="rId3"/>
    <sheet name="附件3-2 2015年国土基金收支计划" sheetId="4" r:id="rId4"/>
    <sheet name="附件4-1国有资本经营预算" sheetId="5" r:id="rId5"/>
    <sheet name="附件4-2" sheetId="6" r:id="rId6"/>
    <sheet name="附件4-3" sheetId="7" r:id="rId7"/>
    <sheet name="附件4-4" sheetId="8" r:id="rId8"/>
    <sheet name="附件4-5" sheetId="9" r:id="rId9"/>
    <sheet name="附件5，2015年龙岗区“三公”经费预算表" sheetId="10" r:id="rId10"/>
    <sheet name="附件6，2015年龙岗区一般公共预算支出中的基本支出预算表" sheetId="11" r:id="rId11"/>
  </sheets>
  <definedNames>
    <definedName name="_xlnm.Print_Area" localSheetId="0">'附件1 2015年一般公共收入预算'!$B$1:$F$18</definedName>
  </definedNames>
  <calcPr calcMode="manual" fullCalcOnLoad="1"/>
</workbook>
</file>

<file path=xl/comments2.xml><?xml version="1.0" encoding="utf-8"?>
<comments xmlns="http://schemas.openxmlformats.org/spreadsheetml/2006/main">
  <authors>
    <author>作者</author>
  </authors>
  <commentList>
    <comment ref="A43" authorId="0">
      <text>
        <r>
          <rPr>
            <b/>
            <sz val="9"/>
            <rFont val="宋体"/>
            <family val="0"/>
          </rPr>
          <t>作者:</t>
        </r>
        <r>
          <rPr>
            <sz val="9"/>
            <rFont val="宋体"/>
            <family val="0"/>
          </rPr>
          <t xml:space="preserve">
与2011年科目名称不同，2011年“预算编制业务”</t>
        </r>
      </text>
    </comment>
    <comment ref="A427"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<sst xmlns="http://schemas.openxmlformats.org/spreadsheetml/2006/main" count="836" uniqueCount="625">
  <si>
    <t>医疗卫生系统设备购置3000万元。2014年含基建支出15000万元</t>
  </si>
  <si>
    <t>（一）环境保护管理事务</t>
  </si>
  <si>
    <t>（二）环境监测与监察</t>
  </si>
  <si>
    <t>（三）污染防治</t>
  </si>
  <si>
    <t>污染防治（排污费分成）300万元</t>
  </si>
  <si>
    <t>（四）污染减排</t>
  </si>
  <si>
    <t xml:space="preserve"> （一）城乡社区管理事务</t>
  </si>
  <si>
    <t>宜居社区管理经费198万元</t>
  </si>
  <si>
    <t>城市管理经费4880万元、出租屋管理经费9580万元</t>
  </si>
  <si>
    <t>（二）城乡社区公共设施</t>
  </si>
  <si>
    <t>城乡社区基建支出30000万元、市容环境提升专项经费10000万元</t>
  </si>
  <si>
    <t>（三）城乡社区环境卫生</t>
  </si>
  <si>
    <t xml:space="preserve">      （四）建设市场管理与监督</t>
  </si>
  <si>
    <t>（五）其他城乡社区支出</t>
  </si>
  <si>
    <t>（一）农业</t>
  </si>
  <si>
    <t>屠宰场驻场检疫经费500万元</t>
  </si>
  <si>
    <t>（二）林业</t>
  </si>
  <si>
    <t xml:space="preserve">        一般行政管理事务</t>
  </si>
  <si>
    <t>森林巡防员人员经费，转列街道支出</t>
  </si>
  <si>
    <t xml:space="preserve">        林业防灾减灾</t>
  </si>
  <si>
    <t>林地管理费559万元</t>
  </si>
  <si>
    <t>（三）水利</t>
  </si>
  <si>
    <t>森林巡防员计生奖经费，转列街道支出</t>
  </si>
  <si>
    <t>污水处理费5525万元，2015年起纳入预算管理</t>
  </si>
  <si>
    <t>上缴市水利基金22500万元</t>
  </si>
  <si>
    <t>区环保水务局排水管网运行维护经费7379万元、节水推广经费140万元</t>
  </si>
  <si>
    <t>水资源维护管理经费120万元、节水专项资金100万元</t>
  </si>
  <si>
    <t>水务发展专项资金4500万元</t>
  </si>
  <si>
    <t xml:space="preserve"> （四）扶贫</t>
  </si>
  <si>
    <t>扶贫奔康资金3000万元、其他扶贫资金2500万元</t>
  </si>
  <si>
    <t xml:space="preserve"> （五）农业综合开发</t>
  </si>
  <si>
    <t>农业综合发展专项资金2000万元</t>
  </si>
  <si>
    <t>（六）其他农林水事务支出</t>
  </si>
  <si>
    <t>主要为街道小型基建支出，年度执行过程中追加</t>
  </si>
  <si>
    <t>（一）公路水路运输</t>
  </si>
  <si>
    <t>（二）铁路运输</t>
  </si>
  <si>
    <t>2014年拨付有轨电车专项经费30000万元</t>
  </si>
  <si>
    <t>轨道办专项经费（城投）300万元</t>
  </si>
  <si>
    <t>（三）其他交通运输支出</t>
  </si>
  <si>
    <t>2014年拨付交通基建支出5000万元</t>
  </si>
  <si>
    <t>（一）安全生产监管</t>
  </si>
  <si>
    <t>（二）国有资产监管</t>
  </si>
  <si>
    <t>新设单位物业管理中心，增加信息系统维护与开发经费240万元、政府物业修缮经费150万元、政府物业管理经费125万元</t>
  </si>
  <si>
    <t>（三）支持中小企业发展和管理支出</t>
  </si>
  <si>
    <t>（四）其他资源勘探信息等支出</t>
  </si>
  <si>
    <t>2014年收到市上级补助产业转型升级资金9600万元</t>
  </si>
  <si>
    <t xml:space="preserve">        其他资源勘探信息等支出</t>
  </si>
  <si>
    <t xml:space="preserve"> （一）商业流通事务</t>
  </si>
  <si>
    <t>（二）旅游业管理与服务支出</t>
  </si>
  <si>
    <t>（三）涉外发展服务支出</t>
  </si>
  <si>
    <t>2014年市财政补助</t>
  </si>
  <si>
    <t>2015年起援疆资金改列上解支出</t>
  </si>
  <si>
    <t>（一）国土资源事务</t>
  </si>
  <si>
    <t>土地整备中心建筑废料清运930万元、历史遗留违法建筑处理业务经费350万元</t>
  </si>
  <si>
    <t>（一）保障性安居工程支出</t>
  </si>
  <si>
    <t>廉租房基建支出50000万元</t>
  </si>
  <si>
    <t>2014年中央一次性补助</t>
  </si>
  <si>
    <t>（二）住房改革支出</t>
  </si>
  <si>
    <t>预留住房公积金改革经费</t>
  </si>
  <si>
    <t xml:space="preserve"> （三）城乡社区住宅</t>
  </si>
  <si>
    <t>（一）粮油事务</t>
  </si>
  <si>
    <t>粮食储备专项资金2800万元、市补贴粮食储备经费7000万元</t>
  </si>
  <si>
    <t>执行中转列具体支出科目</t>
  </si>
  <si>
    <t>偿债准备金145200万元、经济发展专项资金23000万元、预留街道实施部门预算机动经费15000万元、执法单位办案经费7500万元、预留全区人员及机构刚性增支5000万元、税务经费补助4500万元、人才专项经费2000万元、工作激励经费1000万元、预留人员抚恤计划生育费用支出800万元、固定资产投资奖励经费625万元、涉法涉诉信访救助金500万元</t>
  </si>
  <si>
    <t xml:space="preserve">        廉租住房</t>
  </si>
  <si>
    <t xml:space="preserve">        棚户区改造</t>
  </si>
  <si>
    <t xml:space="preserve">        公共租赁住房</t>
  </si>
  <si>
    <t xml:space="preserve">        其他保障性安居工程支出</t>
  </si>
  <si>
    <t xml:space="preserve">        住房公积金</t>
  </si>
  <si>
    <t xml:space="preserve">        购房补贴</t>
  </si>
  <si>
    <t xml:space="preserve">        其他城乡社区住宅支出</t>
  </si>
  <si>
    <t>收入项目</t>
  </si>
  <si>
    <t>单位：万元</t>
  </si>
  <si>
    <t>附件1：</t>
  </si>
  <si>
    <t>备  注</t>
  </si>
  <si>
    <t>龙岗区2015年一般公共收入预算（草案）表</t>
  </si>
  <si>
    <t>收入合计</t>
  </si>
  <si>
    <t>支出合计</t>
  </si>
  <si>
    <t>转移性收入</t>
  </si>
  <si>
    <t>收入总计</t>
  </si>
  <si>
    <t>支出总计</t>
  </si>
  <si>
    <t>龙岗区2015年政府性基金预算（草案）表</t>
  </si>
  <si>
    <t>收          入</t>
  </si>
  <si>
    <t>支          出</t>
  </si>
  <si>
    <t>项        目</t>
  </si>
  <si>
    <t>2015年预算数</t>
  </si>
  <si>
    <t>一、利润收入</t>
  </si>
  <si>
    <t>二、股利、股息收入</t>
  </si>
  <si>
    <t>本年收入合计</t>
  </si>
  <si>
    <t>本年支出合计</t>
  </si>
  <si>
    <t>上年结转</t>
  </si>
  <si>
    <t>结转下年</t>
  </si>
  <si>
    <t>科目名称</t>
  </si>
  <si>
    <t>归属母公司净利润（预计数）</t>
  </si>
  <si>
    <t>国有净利润</t>
  </si>
  <si>
    <t>收缴比例</t>
  </si>
  <si>
    <t>预算收缴利润</t>
  </si>
  <si>
    <t>合计</t>
  </si>
  <si>
    <t>资本性支出</t>
  </si>
  <si>
    <t xml:space="preserve">费用性支出 </t>
  </si>
  <si>
    <t>项目名称</t>
  </si>
  <si>
    <t>费用性支出</t>
  </si>
  <si>
    <t>一、国有经济结构调整支出</t>
  </si>
  <si>
    <t>二、重点项目支出</t>
  </si>
  <si>
    <t>三、产业升级与发展支出</t>
  </si>
  <si>
    <t>项   目</t>
  </si>
  <si>
    <t xml:space="preserve">    投资服务企业利润收入</t>
  </si>
  <si>
    <t xml:space="preserve">    其他国有资本经营预算企业利润收入</t>
  </si>
  <si>
    <t xml:space="preserve">    国有控股公司股利、股息收入</t>
  </si>
  <si>
    <t>附件4-4：</t>
  </si>
  <si>
    <t>单位：万元</t>
  </si>
  <si>
    <t>龙岗区2015年国有资本经营预算项目支出表</t>
  </si>
  <si>
    <t>龙岗区2015年国有资本经营预算补充表</t>
  </si>
  <si>
    <t>合 计</t>
  </si>
  <si>
    <t>一、工商税收收入</t>
  </si>
  <si>
    <t>二、非税收入</t>
  </si>
  <si>
    <t>一般公共预算收入合计</t>
  </si>
  <si>
    <t>三、中央税收返还收入</t>
  </si>
  <si>
    <t>四、上级补助收入</t>
  </si>
  <si>
    <t>五、动用上年结余</t>
  </si>
  <si>
    <t>六、调入资金</t>
  </si>
  <si>
    <t>七、债券转贷收入</t>
  </si>
  <si>
    <t>附件4-1：</t>
  </si>
  <si>
    <t>附件4-2：</t>
  </si>
  <si>
    <t>附件4-3：</t>
  </si>
  <si>
    <t>附件4-5：</t>
  </si>
  <si>
    <t>-</t>
  </si>
  <si>
    <t>-</t>
  </si>
  <si>
    <r>
      <t>收</t>
    </r>
    <r>
      <rPr>
        <b/>
        <sz val="14"/>
        <rFont val="宋体"/>
        <family val="0"/>
      </rPr>
      <t>入</t>
    </r>
  </si>
  <si>
    <r>
      <t>支</t>
    </r>
    <r>
      <rPr>
        <b/>
        <sz val="14"/>
        <rFont val="宋体"/>
        <family val="0"/>
      </rPr>
      <t>出</t>
    </r>
  </si>
  <si>
    <r>
      <t>项</t>
    </r>
    <r>
      <rPr>
        <b/>
        <sz val="12"/>
        <rFont val="宋体"/>
        <family val="0"/>
      </rPr>
      <t>目</t>
    </r>
  </si>
  <si>
    <t>转移性支出</t>
  </si>
  <si>
    <t xml:space="preserve">    调出资金</t>
  </si>
  <si>
    <t>单位：万元</t>
  </si>
  <si>
    <t xml:space="preserve">    上年结余收入</t>
  </si>
  <si>
    <t xml:space="preserve">      区城投公司——光启松禾合伙企业股权投资支出</t>
  </si>
  <si>
    <t xml:space="preserve">      区产服集团——大运软件小镇升级改造项目支出</t>
  </si>
  <si>
    <t xml:space="preserve">      调出资金-调入公共财政预算的支出</t>
  </si>
  <si>
    <t>一、散装水泥专项资金收入</t>
  </si>
  <si>
    <t>二、新型墙体材料专项基金收入</t>
  </si>
  <si>
    <t>三、城市公用事业附加收入</t>
  </si>
  <si>
    <t>四、国有土地收益基金收入</t>
  </si>
  <si>
    <t>五、农业土地开发资金收入</t>
  </si>
  <si>
    <t>六、国有土地使用权出让收入</t>
  </si>
  <si>
    <t>七、彩票公益金收入</t>
  </si>
  <si>
    <t>一、城乡社区支出</t>
  </si>
  <si>
    <t>二、资源勘探信息等支出</t>
  </si>
  <si>
    <t>三、其他支出</t>
  </si>
  <si>
    <t xml:space="preserve">     国有土地使用权出让收入安排的支出</t>
  </si>
  <si>
    <t xml:space="preserve">     城市公用事业附加安排的支出</t>
  </si>
  <si>
    <t xml:space="preserve">     国有土地收益基金支出</t>
  </si>
  <si>
    <t xml:space="preserve">     农业土地开发资金支出</t>
  </si>
  <si>
    <t xml:space="preserve">     散装水泥专项资金支出</t>
  </si>
  <si>
    <t xml:space="preserve">     新型墙体材料专项基金支出</t>
  </si>
  <si>
    <t xml:space="preserve">     彩票公益金安排的支出</t>
  </si>
  <si>
    <t xml:space="preserve">      区投控集团——中娱影院项目建设支出</t>
  </si>
  <si>
    <t xml:space="preserve">      区投控集团</t>
  </si>
  <si>
    <t xml:space="preserve">      区产服集团</t>
  </si>
  <si>
    <t xml:space="preserve">      区城投公司</t>
  </si>
  <si>
    <t xml:space="preserve">      区体育公园公司</t>
  </si>
  <si>
    <t xml:space="preserve">      区投控集团——中娱影院项目建设支出</t>
  </si>
  <si>
    <t>区投控集团</t>
  </si>
  <si>
    <t>区产服集团</t>
  </si>
  <si>
    <t>区城投公司</t>
  </si>
  <si>
    <t>区保障房公司</t>
  </si>
  <si>
    <t>区体育公园公司</t>
  </si>
  <si>
    <t>一、一般公共服务</t>
  </si>
  <si>
    <t xml:space="preserve">      行政运行</t>
  </si>
  <si>
    <t xml:space="preserve">      一般行政管理事务</t>
  </si>
  <si>
    <t xml:space="preserve">      机关服务</t>
  </si>
  <si>
    <t xml:space="preserve">      人大会议</t>
  </si>
  <si>
    <t xml:space="preserve">      人大监督</t>
  </si>
  <si>
    <t xml:space="preserve">      代表工作</t>
  </si>
  <si>
    <t xml:space="preserve">      事业运行</t>
  </si>
  <si>
    <t xml:space="preserve">      政协会议</t>
  </si>
  <si>
    <t xml:space="preserve">      委员视察</t>
  </si>
  <si>
    <t xml:space="preserve">      参政议政</t>
  </si>
  <si>
    <t xml:space="preserve">      信访事务</t>
  </si>
  <si>
    <t xml:space="preserve">      其他政府办公厅（室）及相关机构事务支出</t>
  </si>
  <si>
    <t xml:space="preserve">      战略规划与实施</t>
  </si>
  <si>
    <t xml:space="preserve">      日常经济运行调节</t>
  </si>
  <si>
    <t xml:space="preserve">      经济体制改革研究</t>
  </si>
  <si>
    <t xml:space="preserve">      物价管理</t>
  </si>
  <si>
    <t xml:space="preserve">      其他发展与改革事务支出</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</si>
  <si>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</si>
  <si>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</si>
  <si>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</si>
  <si>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</si>
  <si>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</si>
  <si>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</si>
  <si>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信息化建设</t>
  </si>
  <si>
    <t xml:space="preserve">      其他财政事务支出</t>
  </si>
  <si>
    <t xml:space="preserve">      审计业务</t>
  </si>
  <si>
    <t xml:space="preserve">      军队转业干部安置</t>
  </si>
  <si>
    <t xml:space="preserve">      引进人才费用</t>
  </si>
  <si>
    <t xml:space="preserve">      公务员招考</t>
  </si>
  <si>
    <t xml:space="preserve">      其他人事事务支出</t>
  </si>
  <si>
    <t xml:space="preserve">      其他纪检监察事务支出</t>
  </si>
  <si>
    <t xml:space="preserve">      国内贸易管理</t>
  </si>
  <si>
    <t xml:space="preserve">      招商引资</t>
  </si>
  <si>
    <t xml:space="preserve">      其他商贸事务支出</t>
  </si>
  <si>
    <t xml:space="preserve">      消费者权益保护</t>
  </si>
  <si>
    <t xml:space="preserve">      质量技术监督行政执法及业务管理</t>
  </si>
  <si>
    <t xml:space="preserve">      其他质量技术监督与检验检疫事务支出</t>
  </si>
  <si>
    <t xml:space="preserve">      民族工作专项</t>
  </si>
  <si>
    <t xml:space="preserve">      其他港澳台侨事务支出</t>
  </si>
  <si>
    <t xml:space="preserve">      档案馆</t>
  </si>
  <si>
    <t xml:space="preserve">      其他民主党派及工商联事务支出</t>
  </si>
  <si>
    <t xml:space="preserve">      其他群众团体事务支出</t>
  </si>
  <si>
    <t xml:space="preserve">      其他宣传事务支出</t>
  </si>
  <si>
    <t xml:space="preserve">      其他统战事务支出</t>
  </si>
  <si>
    <t xml:space="preserve">      其他共产党事务支出</t>
  </si>
  <si>
    <t xml:space="preserve">      国家赔偿费用支出</t>
  </si>
  <si>
    <t xml:space="preserve">      其他一般公共服务支出</t>
  </si>
  <si>
    <t xml:space="preserve">      人民防空</t>
  </si>
  <si>
    <t xml:space="preserve">      消防</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</si>
  <si>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</si>
  <si>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</si>
  <si>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</si>
  <si>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</si>
  <si>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</si>
  <si>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</si>
  <si>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</si>
  <si>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反恐怖</t>
  </si>
  <si>
    <t xml:space="preserve">      居民身份证管理</t>
  </si>
  <si>
    <t xml:space="preserve">      拘押收教场所管理</t>
  </si>
  <si>
    <t xml:space="preserve">      其他公安支出</t>
  </si>
  <si>
    <t xml:space="preserve">      安全业务</t>
  </si>
  <si>
    <t xml:space="preserve">      查办和预防职务犯罪</t>
  </si>
  <si>
    <t xml:space="preserve">      公诉和审判监督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</si>
  <si>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</si>
  <si>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</si>
  <si>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</si>
  <si>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</si>
  <si>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</si>
  <si>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</si>
  <si>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</si>
  <si>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</si>
  <si>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</si>
  <si>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其他司法支出</t>
  </si>
  <si>
    <t xml:space="preserve">      其他教育管理事务支出</t>
  </si>
  <si>
    <t xml:space="preserve">      学前教育</t>
  </si>
  <si>
    <t xml:space="preserve">      小学教育</t>
  </si>
  <si>
    <t xml:space="preserve">      初中教育</t>
  </si>
  <si>
    <t xml:space="preserve">      高中教育</t>
  </si>
  <si>
    <t xml:space="preserve">      其他普通教育支出</t>
  </si>
  <si>
    <t xml:space="preserve">      中专教育</t>
  </si>
  <si>
    <t xml:space="preserve">      职业高中教育</t>
  </si>
  <si>
    <t xml:space="preserve">      其他职业教育支出</t>
  </si>
  <si>
    <t xml:space="preserve">      成人广播电视教育</t>
  </si>
  <si>
    <t xml:space="preserve">      教师进修</t>
  </si>
  <si>
    <t xml:space="preserve">      干部教育</t>
  </si>
  <si>
    <t xml:space="preserve">      其他教育费附加安排的支出</t>
  </si>
  <si>
    <t xml:space="preserve">      其他科学技术管理事务支出</t>
  </si>
  <si>
    <t xml:space="preserve">      机构运行</t>
  </si>
  <si>
    <t xml:space="preserve">      技术创新服务体系</t>
  </si>
  <si>
    <t xml:space="preserve">      其他科技条件与服务支出</t>
  </si>
  <si>
    <t xml:space="preserve">      科普活动</t>
  </si>
  <si>
    <t xml:space="preserve">      科技馆站</t>
  </si>
  <si>
    <t xml:space="preserve">      其他科技交流与合作支出</t>
  </si>
  <si>
    <t xml:space="preserve">      其他科学技术支出</t>
  </si>
  <si>
    <t xml:space="preserve">      图书馆</t>
  </si>
  <si>
    <t xml:space="preserve">      艺术表演团体</t>
  </si>
  <si>
    <t xml:space="preserve">      文化活动</t>
  </si>
  <si>
    <t xml:space="preserve">      群众文化</t>
  </si>
  <si>
    <t xml:space="preserve">      文化市场管理</t>
  </si>
  <si>
    <t xml:space="preserve">      其他文化支出</t>
  </si>
  <si>
    <t xml:space="preserve">      文物保护</t>
  </si>
  <si>
    <t xml:space="preserve">      其他文物支出</t>
  </si>
  <si>
    <t xml:space="preserve">      体育竞赛</t>
  </si>
  <si>
    <t xml:space="preserve">      群众体育</t>
  </si>
  <si>
    <t xml:space="preserve">      其他体育支出</t>
  </si>
  <si>
    <t xml:space="preserve">      其他广播影视支出</t>
  </si>
  <si>
    <t xml:space="preserve">      出版市场管理</t>
  </si>
  <si>
    <t xml:space="preserve">      其他新闻出版支出</t>
  </si>
  <si>
    <t xml:space="preserve">      其他文化体育与传媒支出</t>
  </si>
  <si>
    <t xml:space="preserve">      劳动保障监察</t>
  </si>
  <si>
    <t xml:space="preserve">      就业管理事务</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</si>
  <si>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</si>
  <si>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</si>
  <si>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</si>
  <si>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</si>
  <si>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</si>
  <si>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</si>
  <si>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</si>
  <si>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</si>
  <si>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</si>
  <si>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</si>
  <si>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财政对基本养老保险基金的补助</t>
  </si>
  <si>
    <t xml:space="preserve">      财政对基本医疗保险基金的补助</t>
  </si>
  <si>
    <t xml:space="preserve">      财政对其他社会保险基金的补助</t>
  </si>
  <si>
    <t xml:space="preserve">      归口管理的行政单位离退休</t>
  </si>
  <si>
    <t xml:space="preserve">      事业单位离退休</t>
  </si>
  <si>
    <t xml:space="preserve">      离退休人员管理机构</t>
  </si>
  <si>
    <t xml:space="preserve">      其他行政事业单位离退休支出</t>
  </si>
  <si>
    <t xml:space="preserve">      其他就业补助支出</t>
  </si>
  <si>
    <t xml:space="preserve">      义务兵优待</t>
  </si>
  <si>
    <t xml:space="preserve">      其他优抚支出</t>
  </si>
  <si>
    <t xml:space="preserve">      退役士兵安置</t>
  </si>
  <si>
    <t xml:space="preserve">      其他退役安置支出</t>
  </si>
  <si>
    <t xml:space="preserve">      儿童福利</t>
  </si>
  <si>
    <t xml:space="preserve">      老年福利</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</si>
  <si>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</si>
  <si>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</si>
  <si>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</si>
  <si>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</si>
  <si>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</si>
  <si>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</si>
  <si>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其他残疾人事业支出</t>
  </si>
  <si>
    <t xml:space="preserve">      地方自然灾害生活补助</t>
  </si>
  <si>
    <t>-</t>
  </si>
  <si>
    <t xml:space="preserve">      综合医院</t>
  </si>
  <si>
    <t xml:space="preserve">      中医（民族）医院</t>
  </si>
  <si>
    <t xml:space="preserve">      其他专科医院</t>
  </si>
  <si>
    <t xml:space="preserve">      处理医疗欠费</t>
  </si>
  <si>
    <t xml:space="preserve">      其他公立医院支出</t>
  </si>
  <si>
    <t xml:space="preserve">      城市社区卫生机构</t>
  </si>
  <si>
    <t xml:space="preserve">      其他基层医疗卫生机构支出</t>
  </si>
  <si>
    <t xml:space="preserve">      疾病预防控制机构</t>
  </si>
  <si>
    <t xml:space="preserve">      卫生监督机构</t>
  </si>
  <si>
    <t xml:space="preserve">      妇幼保健机构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</si>
  <si>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</si>
  <si>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</si>
  <si>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</si>
  <si>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</si>
  <si>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</si>
  <si>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其他食品和药品监督管理事务支出</t>
  </si>
  <si>
    <t xml:space="preserve">      环境保护宣传</t>
  </si>
  <si>
    <t xml:space="preserve">      其他环境保护管理事务支出</t>
  </si>
  <si>
    <t xml:space="preserve">      其他环境监测与监察支出</t>
  </si>
  <si>
    <t xml:space="preserve">      固体废弃物与化学品</t>
  </si>
  <si>
    <t xml:space="preserve">      排污费安排的支出</t>
  </si>
  <si>
    <t xml:space="preserve">      其他污染减排支出</t>
  </si>
  <si>
    <t xml:space="preserve">        行政运行</t>
  </si>
  <si>
    <t xml:space="preserve">        一般行政管理事务</t>
  </si>
  <si>
    <t xml:space="preserve">        城管执法</t>
  </si>
  <si>
    <t xml:space="preserve">        工程建设标准规范编制与监管</t>
  </si>
  <si>
    <t xml:space="preserve">        工程建设管理</t>
  </si>
  <si>
    <t xml:space="preserve">        其他城乡社区管理事务支出</t>
  </si>
  <si>
    <t xml:space="preserve">        小城镇基础设施建设</t>
  </si>
  <si>
    <t xml:space="preserve">        其他城乡社区公共设施支出</t>
  </si>
  <si>
    <t xml:space="preserve">        事业运行</t>
  </si>
  <si>
    <t xml:space="preserve">        农产品质量安全</t>
  </si>
  <si>
    <t xml:space="preserve">        执法监管</t>
  </si>
  <si>
    <t xml:space="preserve">        其他农业支出</t>
  </si>
  <si>
    <t xml:space="preserve">        森林培育</t>
  </si>
  <si>
    <t xml:space="preserve">        动植物保护</t>
  </si>
  <si>
    <t xml:space="preserve">        林业执法与监督</t>
  </si>
  <si>
    <t xml:space="preserve">        林业检疫检测</t>
  </si>
  <si>
    <t xml:space="preserve">        其他林业支出</t>
  </si>
  <si>
    <t xml:space="preserve">        水利行业业务管理</t>
  </si>
  <si>
    <t xml:space="preserve">        水利工程建设</t>
  </si>
  <si>
    <t xml:space="preserve">        水利工程运行与维护</t>
  </si>
  <si>
    <t xml:space="preserve">        水土保持</t>
  </si>
  <si>
    <t xml:space="preserve">        水资源节约管理与保护</t>
  </si>
  <si>
    <t xml:space="preserve">        防汛</t>
  </si>
  <si>
    <t xml:space="preserve">        其他水利支出</t>
  </si>
  <si>
    <t xml:space="preserve">        其他扶贫支出</t>
  </si>
  <si>
    <t xml:space="preserve">        其他农业综合开发支出</t>
  </si>
  <si>
    <t xml:space="preserve">        其他农林水事务支出</t>
  </si>
  <si>
    <t xml:space="preserve">        其他公路水路运输支出</t>
  </si>
  <si>
    <t xml:space="preserve">        铁路路网建设</t>
  </si>
  <si>
    <t xml:space="preserve">        其他铁路运输支出</t>
  </si>
  <si>
    <t xml:space="preserve">        公共交通运营补助</t>
  </si>
  <si>
    <t xml:space="preserve">        其他交通运输支出</t>
  </si>
  <si>
    <t xml:space="preserve">        其他安全生产监管支出</t>
  </si>
  <si>
    <t xml:space="preserve">        其他国有资产监管支出</t>
  </si>
  <si>
    <t xml:space="preserve">        旅游行业业务管理</t>
  </si>
  <si>
    <t xml:space="preserve">        其他涉外发展服务支出</t>
  </si>
  <si>
    <t xml:space="preserve">        其他国土资源事务支出</t>
  </si>
  <si>
    <t>附件3-1：</t>
  </si>
  <si>
    <t>附件3-2：</t>
  </si>
  <si>
    <t>龙岗区2015年国土基金收支计划表</t>
  </si>
  <si>
    <t xml:space="preserve">                                                              单位：万元</t>
  </si>
  <si>
    <t>龙岗区2015年国有资本经营收支预算（草案）总表</t>
  </si>
  <si>
    <t>龙岗区2015年国有资本经营收入预算（草案）表</t>
  </si>
  <si>
    <t>龙岗区2015年国有资本经营支出预算（草案）表</t>
  </si>
  <si>
    <t>科目名称</t>
  </si>
  <si>
    <t>一、科学技术-其他预算支出</t>
  </si>
  <si>
    <t>二、文化体育与传媒-其他预算支出</t>
  </si>
  <si>
    <t>三、商业服务业等事物-其他预算支出</t>
  </si>
  <si>
    <t>四、其他支出-其他预算支出</t>
  </si>
  <si>
    <t>四、其他支出</t>
  </si>
  <si>
    <t xml:space="preserve">     调出资金-调入公共财政预算的支出</t>
  </si>
  <si>
    <t>收入总计</t>
  </si>
  <si>
    <t>支出总计</t>
  </si>
  <si>
    <t>支出总计</t>
  </si>
  <si>
    <t xml:space="preserve">  企业户数（户）</t>
  </si>
  <si>
    <t xml:space="preserve">  资产总额合计</t>
  </si>
  <si>
    <t xml:space="preserve">  负债总额合计</t>
  </si>
  <si>
    <t xml:space="preserve">  所有者权益合计</t>
  </si>
  <si>
    <t xml:space="preserve">  利润总额合计</t>
  </si>
  <si>
    <t xml:space="preserve">  净利润合计</t>
  </si>
  <si>
    <t xml:space="preserve">  所有者权益合计</t>
  </si>
  <si>
    <t>包括增值税和消费税税收返还收入、所得税基数返还收入</t>
  </si>
  <si>
    <t>包括教育费附加收入5.6亿元、地方教育费附加收入4.6亿元、2015年体制中期评估经费补助收入1.2亿元、其他教育补助收入1.2亿元等</t>
  </si>
  <si>
    <t>2015年调入国有资本经营支出0.03亿元</t>
  </si>
  <si>
    <t xml:space="preserve">      地税部门组织分成收入</t>
  </si>
  <si>
    <t xml:space="preserve">      国税部门组织分成收入</t>
  </si>
  <si>
    <t xml:space="preserve">      罚没收入及专项收入</t>
  </si>
  <si>
    <t xml:space="preserve">      其他非税收入</t>
  </si>
  <si>
    <t>2015年暂无债券转贷收入</t>
  </si>
  <si>
    <t>2015年暂无动用上年结余</t>
  </si>
  <si>
    <t>国有及控股、参股企业基本情况</t>
  </si>
  <si>
    <t>纳入国有资本经营预算施行范围的企业基本情况</t>
  </si>
  <si>
    <t xml:space="preserve">  归属于母公司的净利润合计</t>
  </si>
  <si>
    <t xml:space="preserve">  归属于母公司净利润合计</t>
  </si>
  <si>
    <t xml:space="preserve">   本年国有资本经营预算收入涉及企业户数（户）</t>
  </si>
  <si>
    <t xml:space="preserve">   本年国有资本经营预算支出涉及企业户数（户）</t>
  </si>
  <si>
    <t>附件2：</t>
  </si>
  <si>
    <t xml:space="preserve"> </t>
  </si>
  <si>
    <t>单位：万元</t>
  </si>
  <si>
    <t>项目</t>
  </si>
  <si>
    <t>2015年预算数</t>
  </si>
  <si>
    <t>备注</t>
  </si>
  <si>
    <t>（一）人大事务</t>
  </si>
  <si>
    <t>（二）政协事务</t>
  </si>
  <si>
    <t>（三）政府办公厅(室)及相关机构事务</t>
  </si>
  <si>
    <t>主要由于干部疗养院改制，迎宾馆和物管中心整合，支出相应减少</t>
  </si>
  <si>
    <t>（四）发展与改革事务</t>
  </si>
  <si>
    <t>（五）统计信息事务</t>
  </si>
  <si>
    <t>（六）财政事务</t>
  </si>
  <si>
    <t>（七）审计事务</t>
  </si>
  <si>
    <t>（八）人力资源事务</t>
  </si>
  <si>
    <t>（九）纪检监察事务</t>
  </si>
  <si>
    <t>2014年新成立6个巡视组、增加编制</t>
  </si>
  <si>
    <t>（十）商贸事务</t>
  </si>
  <si>
    <t>（十一）工商行政管理事务</t>
  </si>
  <si>
    <t>（十二）质量技术监督与检验检疫事务</t>
  </si>
  <si>
    <t>（十三）民族事务</t>
  </si>
  <si>
    <t>（十四）宗教事务</t>
  </si>
  <si>
    <t>（十五）港澳台侨事务</t>
  </si>
  <si>
    <t>调整至“统战事务”行政运行科目</t>
  </si>
  <si>
    <t>（十六）档案事务</t>
  </si>
  <si>
    <t>（十七）民主党派及工商联事务</t>
  </si>
  <si>
    <t>（十八）群众团体事务</t>
  </si>
  <si>
    <t>（十九）组织事务</t>
  </si>
  <si>
    <t>（二十）宣传事务</t>
  </si>
  <si>
    <t>（二十一）统战事务</t>
  </si>
  <si>
    <t xml:space="preserve">       行政运行</t>
  </si>
  <si>
    <t>2014年列在“港澳台侨事务”行政运行科目</t>
  </si>
  <si>
    <t>（二十二）其他共产党事务支出</t>
  </si>
  <si>
    <t>（二十三）其他一般公共服务支出</t>
  </si>
  <si>
    <t>国家赔偿专项资金300万元</t>
  </si>
  <si>
    <t>主要为各街道的人员经费、基本公用支出</t>
  </si>
  <si>
    <t>（一）国防动员</t>
  </si>
  <si>
    <t>（二）其他国防支出</t>
  </si>
  <si>
    <t>（一）武装警察</t>
  </si>
  <si>
    <t>其中街道合同制消防雇员经费1212万元</t>
  </si>
  <si>
    <t>（二）公安</t>
  </si>
  <si>
    <t>实施聘员改革，聘员从基本支出调整为以事定费</t>
  </si>
  <si>
    <t>龙岗公安分局治安管理220万元,主要用于代付宝岗华为巡防员工资；治安巡防员从基本支出调整为以事定费</t>
  </si>
  <si>
    <t>（三）国家安全</t>
  </si>
  <si>
    <t>（四）检察</t>
  </si>
  <si>
    <t>（五）法院</t>
  </si>
  <si>
    <t>（六）司法</t>
  </si>
  <si>
    <t>（七）强制隔离戒毒</t>
  </si>
  <si>
    <t>2015年新增该支出科目</t>
  </si>
  <si>
    <t xml:space="preserve">      强制隔离戒毒人员生活</t>
  </si>
  <si>
    <t>（八）其他公共安全支出</t>
  </si>
  <si>
    <t>基本政法转移支付资金3209万元</t>
  </si>
  <si>
    <t>（一）教育管理事务</t>
  </si>
  <si>
    <t>民办教育专项资金5000万元</t>
  </si>
  <si>
    <t>（二）普通教育</t>
  </si>
  <si>
    <t>2015年起地方教育附加纳入一般预算管理，安排学前教育专项经费17921万元</t>
  </si>
  <si>
    <t>学生、教师人数增加</t>
  </si>
  <si>
    <t>教育基建支出20000万元、“秋季生均新增”项目增加700万元</t>
  </si>
  <si>
    <t>（三）职业教育</t>
  </si>
  <si>
    <t>教育基建支出8000万元、教学教研支出5030万元</t>
  </si>
  <si>
    <t>（四）成人教育</t>
  </si>
  <si>
    <t xml:space="preserve">      其他成人教育支出</t>
  </si>
  <si>
    <t>（五）进修及培训</t>
  </si>
  <si>
    <t xml:space="preserve">      培训支出</t>
  </si>
  <si>
    <t>（六）教育费附加安排的支出</t>
  </si>
  <si>
    <t>教育费附加56000万元</t>
  </si>
  <si>
    <t>（七）其他教育支出</t>
  </si>
  <si>
    <t>2015年地方教育附加安排新建扩建学校配套专项12000万元、民办教育专项11885万元、政府资助学校专项4640万元,合计28525万元</t>
  </si>
  <si>
    <t>（一）科学技术管理事务</t>
  </si>
  <si>
    <t>科技局新增WLAN合同款事项750万元</t>
  </si>
  <si>
    <t>（二）科技条件与服务</t>
  </si>
  <si>
    <t>（三）科学技术普及</t>
  </si>
  <si>
    <t>科学馆站基建支出8000万元</t>
  </si>
  <si>
    <t>（四）科技交流与合作</t>
  </si>
  <si>
    <t>（五）其他科学技术支出</t>
  </si>
  <si>
    <t>科技发展专项资金22000万元</t>
  </si>
  <si>
    <t>（一）文化</t>
  </si>
  <si>
    <t>图书馆新增“总分馆服务体系”项目经费588万元</t>
  </si>
  <si>
    <t>文化类基建支出22000万元、经发资金3000万元</t>
  </si>
  <si>
    <t>（二）文物</t>
  </si>
  <si>
    <t>新增省市级各级文物保护资金180万元</t>
  </si>
  <si>
    <t>（三）体育</t>
  </si>
  <si>
    <t>大型体育赛事550万元</t>
  </si>
  <si>
    <t>文体旅游局大运中心运营管理3000万元、新增体育产业发展项目经费480万元</t>
  </si>
  <si>
    <t>（四）广播影视</t>
  </si>
  <si>
    <t>（五）新闻出版</t>
  </si>
  <si>
    <t>（六）其他文化体育与传媒支出</t>
  </si>
  <si>
    <t>2014年含“三馆一城”基建支出5000万元</t>
  </si>
  <si>
    <t>（一）人力资源和社会保障管理事务</t>
  </si>
  <si>
    <t>（二）民政管理事务</t>
  </si>
  <si>
    <t>（三）财政对社会保险基金的补助</t>
  </si>
  <si>
    <t>（四）行政事业单位离退休</t>
  </si>
  <si>
    <t>街道离退休经费4262万元</t>
  </si>
  <si>
    <t>（五）就业补助</t>
  </si>
  <si>
    <t>扶持就业补助资金8800万元</t>
  </si>
  <si>
    <t>（六）抚恤</t>
  </si>
  <si>
    <t>（七）退役安置</t>
  </si>
  <si>
    <t xml:space="preserve">      退役士兵管理教育</t>
  </si>
  <si>
    <t xml:space="preserve"> （八）社会福利</t>
  </si>
  <si>
    <t>（九）残疾人事业</t>
  </si>
  <si>
    <t>往年在残保金列支，今年列入公共财政预算：残疾人康复工作3530万元</t>
  </si>
  <si>
    <t>残疾人扶贫工作经费550万元、残疾人就业工作经费651万元</t>
  </si>
  <si>
    <t>（十）自然灾害生活救助</t>
  </si>
  <si>
    <t>（十一）最低生活保障</t>
  </si>
  <si>
    <t xml:space="preserve">      城市最低生活保障金支出</t>
  </si>
  <si>
    <t>（十二）临时救助</t>
  </si>
  <si>
    <t xml:space="preserve">      流浪乞讨人员救助支出</t>
  </si>
  <si>
    <t>（十三）其他生活救助</t>
  </si>
  <si>
    <t xml:space="preserve">      其他城市生活救助</t>
  </si>
  <si>
    <t>（十四）其他社会保障和就业支出</t>
  </si>
  <si>
    <t xml:space="preserve">      其他社会保障和就业支出</t>
  </si>
  <si>
    <t>家属统筹医疗费项目支出600万元</t>
  </si>
  <si>
    <t>（一）医疗卫生与计划生育管理事务</t>
  </si>
  <si>
    <t xml:space="preserve">      其他医疗卫生与计划生育管理事务支出</t>
  </si>
  <si>
    <t>（二）公立医院</t>
  </si>
  <si>
    <t>公立医院基建支出17000万元、医疗及药品降价补助款18600万元、偿债准备金7800万元</t>
  </si>
  <si>
    <t>（三）基层医疗卫生机构</t>
  </si>
  <si>
    <t>国家基本药物制品补助资金904万元</t>
  </si>
  <si>
    <t>（四）公共卫生</t>
  </si>
  <si>
    <t>预防出生缺陷、免费产前筛查经费500万元</t>
  </si>
  <si>
    <t>基本公共卫生服务(中央补助)支出1169万元</t>
  </si>
  <si>
    <t>2014年中央补助</t>
  </si>
  <si>
    <t xml:space="preserve">      其他公共卫生支出</t>
  </si>
  <si>
    <t>（五）计划生育事务</t>
  </si>
  <si>
    <t xml:space="preserve">      计划生育机构</t>
  </si>
  <si>
    <t xml:space="preserve">      计划生育服务</t>
  </si>
  <si>
    <t>流动人口管理与服务工作1365万元、生殖健康促进工作1421.82万元、计生生育奖励金1040万元、考核奖励工作570万元、独生子女父母奖励金380万元、信息系统建设150万元、宣传教育工作300万元</t>
  </si>
  <si>
    <t xml:space="preserve">      其他计划生育事务支出</t>
  </si>
  <si>
    <t>街道计生六项免费技术经费1437万元</t>
  </si>
  <si>
    <t>（六）食品和药品监督管理事务</t>
  </si>
  <si>
    <t>（七）其他医疗卫生与计划生育支出</t>
  </si>
  <si>
    <t xml:space="preserve">      其他医疗卫生与计划生育支出</t>
  </si>
  <si>
    <t>二、国防支出</t>
  </si>
  <si>
    <t>三、公共安全支出</t>
  </si>
  <si>
    <t>四、教育支出</t>
  </si>
  <si>
    <t>五、科学技术支出</t>
  </si>
  <si>
    <t>六、文化体育与传媒支出</t>
  </si>
  <si>
    <t>七、社会保障和就业</t>
  </si>
  <si>
    <t>八、医疗卫生与计划生育支出</t>
  </si>
  <si>
    <t>九、节能环保支出</t>
  </si>
  <si>
    <t>十、城乡社区支出</t>
  </si>
  <si>
    <t>十一、农林水支出</t>
  </si>
  <si>
    <t>十二、交通运输支出</t>
  </si>
  <si>
    <t>十三、资源勘探信息等支出</t>
  </si>
  <si>
    <t>十四、商业服务业等支出</t>
  </si>
  <si>
    <t>十五、援助其他地区支出</t>
  </si>
  <si>
    <t>十六、国土海洋气象等支出</t>
  </si>
  <si>
    <t>十七、住房保障支出</t>
  </si>
  <si>
    <t>十八、粮油物资储备支出</t>
  </si>
  <si>
    <t>十九、预备费</t>
  </si>
  <si>
    <t>二十、其他支出</t>
  </si>
  <si>
    <t>2014年完成数</t>
  </si>
  <si>
    <t>2015年预算数</t>
  </si>
  <si>
    <t>2015年预算数比2014年完成数增长率%</t>
  </si>
  <si>
    <t>2014年完成数</t>
  </si>
  <si>
    <t>2015年预算数</t>
  </si>
  <si>
    <t>2015年预算数</t>
  </si>
  <si>
    <t>一般公共预算支出合计</t>
  </si>
  <si>
    <t>上解支出</t>
  </si>
  <si>
    <t>预算稳定调节基金</t>
  </si>
  <si>
    <t>2014年预算稳定调节基金84,600万元在公共财政预算支出中列支</t>
  </si>
  <si>
    <t>一般公共财政总收入总计</t>
  </si>
  <si>
    <t>一般公共财政总支出总计</t>
  </si>
  <si>
    <t>收    入</t>
  </si>
  <si>
    <t>支    出</t>
  </si>
  <si>
    <t>项   目</t>
  </si>
  <si>
    <t>2015年计划</t>
  </si>
  <si>
    <t>一、当年区分成收入</t>
  </si>
  <si>
    <t>一、上缴路隧基金</t>
  </si>
  <si>
    <t>二、国有土地储备征地拆迁返还资金</t>
  </si>
  <si>
    <t>二、计提保障性住房资金</t>
  </si>
  <si>
    <t>三、征地拆迁项目支出</t>
  </si>
  <si>
    <t>四、城市化转地遗留问题及两规历史遗留问题处理专项资金</t>
  </si>
  <si>
    <t>五、偿还征地拆迁贷款本息</t>
  </si>
  <si>
    <t>六、区政府投资项目支出</t>
  </si>
  <si>
    <t>七、国有土地储备征地拆迁返还资金用于弥补以前年度区政府投资项目资金缺口</t>
  </si>
  <si>
    <t>总     计</t>
  </si>
  <si>
    <t>2015年预算数</t>
  </si>
  <si>
    <t>一、科学技术支出</t>
  </si>
  <si>
    <t xml:space="preserve">      区投控集团</t>
  </si>
  <si>
    <t xml:space="preserve">      区城投公司——光启松禾合伙企业股权投资支出</t>
  </si>
  <si>
    <t xml:space="preserve">      区产服集团</t>
  </si>
  <si>
    <t>二、文化体育与传媒支出</t>
  </si>
  <si>
    <t xml:space="preserve">      区城投公司</t>
  </si>
  <si>
    <t xml:space="preserve">      区投控集团——中娱影院项目建设支出</t>
  </si>
  <si>
    <t>三、商业服务业等支出</t>
  </si>
  <si>
    <t xml:space="preserve">      区体育公园公司</t>
  </si>
  <si>
    <t xml:space="preserve">      区产服集团——大运软件小镇升级改造项目支出</t>
  </si>
  <si>
    <t>四、其他支出</t>
  </si>
  <si>
    <t xml:space="preserve">      调出资金——调入公共财政预算的支出</t>
  </si>
  <si>
    <t>收入总计</t>
  </si>
  <si>
    <t>支出总计</t>
  </si>
  <si>
    <t xml:space="preserve">         其他支出</t>
  </si>
  <si>
    <t xml:space="preserve">        粮食风险基金</t>
  </si>
  <si>
    <t xml:space="preserve">        其他支出</t>
  </si>
  <si>
    <t>街道民生微实事经费4000万元、社区民生微实事专项经费31800万元、新设街道运转经费30000万元、街道培植税源奖励经费15000万元、村改社综合事务经费16,500万元、南湾安全发展综合试点工作经费1400万元</t>
  </si>
  <si>
    <t>道路环卫清扫经费36,768万元、垃圾处理业务经费8500万元、垃圾末端分类项目经费1264万元、地铁站点周边市容秩序管理1100万元</t>
  </si>
  <si>
    <t>龙岗区2015年一般公共支出预算（草案）表</t>
  </si>
  <si>
    <t xml:space="preserve">                                       单位：万元</t>
  </si>
  <si>
    <t>合 计</t>
  </si>
  <si>
    <t>因公出国（境）</t>
  </si>
  <si>
    <t>公务接待</t>
  </si>
  <si>
    <t>2015年龙岗区“三公”经费预算表</t>
  </si>
  <si>
    <t>2015年预算数</t>
  </si>
  <si>
    <t>公车购置及运行维护</t>
  </si>
  <si>
    <t xml:space="preserve"> 1、因公出国（境）经费控制方面，我区在预算编制中要求该项经费严格按照2014年预算水平实行零增长；</t>
  </si>
  <si>
    <t>2014年预算数</t>
  </si>
  <si>
    <t>3、公务接待经费控制方面，我区在预算编制中要求该项经费严格按照2014年预算水平上实行零增长。</t>
  </si>
  <si>
    <t>2、公务用车公车购置及运行维护经费方面，我区在预算编制中要求该项经费严格按照2014年预算水平上实行零增长；</t>
  </si>
  <si>
    <t>附件6：</t>
  </si>
  <si>
    <t>2015年龙岗区一般公共预算支出中的基本支出预算表</t>
  </si>
  <si>
    <t>工资福利支出</t>
  </si>
  <si>
    <t>商品和服务支出</t>
  </si>
  <si>
    <t>2015年一般公共预算支出中的基本支出预算数</t>
  </si>
  <si>
    <t>对个人和家庭的补助支出</t>
  </si>
  <si>
    <t>附件5：</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</si>
</sst>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0.0"/>
    <numFmt numFmtId="187" formatCode="0.00_);[Red]\(0.00\)"/>
    <numFmt numFmtId="188" formatCode="0_);[Red]\(0\)"/>
    <numFmt numFmtId="189" formatCode="#,##0_);[Red]\(#,##0\)"/>
    <numFmt numFmtId="190" formatCode="0.0_);[Red]\(0.0\)"/>
    <numFmt numFmtId="191" formatCode="0_ "/>
    <numFmt numFmtId="192" formatCode="0.0_ "/>
    <numFmt numFmtId="193" formatCode="#,##0.00_ "/>
    <numFmt numFmtId="194" formatCode="#,##0.00_);[Red]\(#,##0.00\)"/>
    <numFmt numFmtId="195" formatCode="#,##0_ "/>
    <numFmt numFmtId="196" formatCode="&quot;Yes&quot;;&quot;Yes&quot;;&quot;No&quot;"/>
    <numFmt numFmtId="197" formatCode="&quot;True&quot;;&quot;True&quot;;&quot;False&quot;"/>
    <numFmt numFmtId="198" formatCode="&quot;On&quot;;&quot;On&quot;;&quot;Off&quot;"/>
    <numFmt numFmtId="199" formatCode="[$€-2]\ #,##0.00_);[Red]\([$€-2]\ #,##0.00\)"/>
  </numFmts>
  <fonts count="60">
    <font>
      <sz val="12"/>
      <name val="宋体"/>
      <family val="0"/>
    </font>
    <font>
      <u val="single"/>
      <sz val="12"/>
      <color indexed="36"/>
      <name val="宋体"/>
      <family val="0"/>
    </font>
    <font>
      <u val="single"/>
      <sz val="12"/>
      <color indexed="12"/>
      <name val="宋体"/>
      <family val="0"/>
    </font>
    <font>
      <sz val="14"/>
      <name val="宋体"/>
      <family val="0"/>
    </font>
    <font>
      <b/>
      <sz val="20"/>
      <name val="宋体"/>
      <family val="0"/>
    </font>
    <font>
      <sz val="9"/>
      <name val="宋体"/>
      <family val="0"/>
    </font>
    <font>
      <b/>
      <sz val="9"/>
      <name val="宋体"/>
      <family val="0"/>
    </font>
    <font>
      <sz val="12"/>
      <name val="仿宋_GB2312"/>
      <family val="3"/>
    </font>
    <font>
      <b/>
      <sz val="11"/>
      <name val="宋体"/>
      <family val="0"/>
    </font>
    <font>
      <sz val="12"/>
      <name val="黑体"/>
      <family val="0"/>
    </font>
    <font>
      <b/>
      <sz val="14"/>
      <name val="宋体"/>
      <family val="0"/>
    </font>
    <font>
      <b/>
      <sz val="12"/>
      <name val="宋体"/>
      <family val="0"/>
    </font>
    <font>
      <sz val="11"/>
      <color indexed="8"/>
      <name val="宋体"/>
      <family val="0"/>
    </font>
    <font>
      <b/>
      <sz val="11"/>
      <color indexed="8"/>
      <name val="宋体"/>
      <family val="0"/>
    </font>
    <font>
      <sz val="12"/>
      <color indexed="8"/>
      <name val="宋体"/>
      <family val="0"/>
    </font>
    <font>
      <b/>
      <sz val="20"/>
      <color indexed="8"/>
      <name val="宋体"/>
      <family val="0"/>
    </font>
    <font>
      <b/>
      <sz val="12"/>
      <color indexed="8"/>
      <name val="宋体"/>
      <family val="0"/>
    </font>
    <font>
      <sz val="11"/>
      <name val="仿宋_GB2312"/>
      <family val="3"/>
    </font>
    <font>
      <b/>
      <sz val="11"/>
      <name val="仿宋_GB2312"/>
      <family val="3"/>
    </font>
    <font>
      <sz val="11"/>
      <color indexed="8"/>
      <name val="仿宋_GB2312"/>
      <family val="3"/>
    </font>
    <font>
      <sz val="12"/>
      <color indexed="8"/>
      <name val="仿宋_GB2312"/>
      <family val="3"/>
    </font>
    <font>
      <b/>
      <sz val="11"/>
      <color indexed="8"/>
      <name val="仿宋_GB2312"/>
      <family val="3"/>
    </font>
    <font>
      <sz val="12"/>
      <name val="华文仿宋"/>
      <family val="0"/>
    </font>
    <font>
      <sz val="11"/>
      <name val="华文仿宋"/>
      <family val="0"/>
    </font>
    <font>
      <b/>
      <sz val="12"/>
      <name val="华文仿宋"/>
      <family val="0"/>
    </font>
    <font>
      <b/>
      <sz val="11"/>
      <name val="华文仿宋"/>
      <family val="0"/>
    </font>
    <font>
      <sz val="11"/>
      <color indexed="8"/>
      <name val="华文仿宋"/>
      <family val="0"/>
    </font>
    <font>
      <b/>
      <sz val="18"/>
      <color indexed="62"/>
      <name val="宋体"/>
      <family val="0"/>
    </font>
    <font>
      <b/>
      <sz val="15"/>
      <color indexed="62"/>
      <name val="宋体"/>
      <family val="0"/>
    </font>
    <font>
      <b/>
      <sz val="11"/>
      <color indexed="62"/>
      <name val="宋体"/>
      <family val="0"/>
    </font>
    <font>
      <sz val="11"/>
      <name val="宋体"/>
      <family val="0"/>
    </font>
    <font>
      <b/>
      <sz val="16"/>
      <name val="宋体"/>
      <family val="0"/>
    </font>
    <font>
      <sz val="16"/>
      <name val="华文仿宋"/>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47"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48" fillId="18" borderId="0" applyNumberFormat="0" applyBorder="0" applyAlignment="0" applyProtection="0"/>
    <xf numFmtId="0" fontId="0" fillId="0" borderId="0">
      <alignment/>
      <protection/>
    </xf>
    <xf numFmtId="0" fontId="45" fillId="0" borderId="0">
      <alignment vertical="center"/>
      <protection/>
    </xf>
    <xf numFmtId="0" fontId="0" fillId="0" borderId="0">
      <alignment/>
      <protection/>
    </xf>
    <xf numFmtId="0" fontId="2" fillId="0" borderId="0" applyNumberFormat="0" applyFill="0" applyBorder="0" applyAlignment="0" applyProtection="0"/>
    <xf numFmtId="0" fontId="49" fillId="19" borderId="0" applyNumberFormat="0" applyBorder="0" applyAlignment="0" applyProtection="0"/>
    <xf numFmtId="0" fontId="50"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6" fillId="13"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6" fillId="27" borderId="0" applyNumberFormat="0" applyBorder="0" applyAlignment="0" applyProtection="0"/>
    <xf numFmtId="0" fontId="57" fillId="20" borderId="8" applyNumberFormat="0" applyAlignment="0" applyProtection="0"/>
    <xf numFmtId="0" fontId="58" fillId="28" borderId="5" applyNumberFormat="0" applyAlignment="0" applyProtection="0"/>
    <xf numFmtId="0" fontId="1" fillId="0" borderId="0" applyNumberFormat="0" applyFill="0" applyBorder="0" applyAlignment="0" applyProtection="0"/>
    <xf numFmtId="0" fontId="0" fillId="29" borderId="9" applyNumberFormat="0" applyFont="0" applyAlignment="0" applyProtection="0"/>
  </cellStyleXfs>
  <cellXfs count="160">
    <xf numFmtId="0" fontId="0" fillId="0" borderId="0" xfId="0" applyAlignment="1">
      <alignment vertical="center"/>
    </xf>
    <xf numFmtId="0" fontId="0" fillId="0" borderId="0" xfId="42">
      <alignment/>
      <protection/>
    </xf>
    <xf numFmtId="0" fontId="3" fillId="0" borderId="0" xfId="42" applyFont="1">
      <alignment/>
      <protection/>
    </xf>
    <xf numFmtId="0" fontId="0" fillId="0" borderId="10" xfId="42" applyBorder="1">
      <alignment/>
      <protection/>
    </xf>
    <xf numFmtId="0" fontId="7" fillId="0" borderId="0" xfId="42" applyFont="1">
      <alignment/>
      <protection/>
    </xf>
    <xf numFmtId="0" fontId="0" fillId="0" borderId="0" xfId="42" applyBorder="1">
      <alignment/>
      <protection/>
    </xf>
    <xf numFmtId="0" fontId="45" fillId="0" borderId="0" xfId="41">
      <alignment vertical="center"/>
      <protection/>
    </xf>
    <xf numFmtId="0" fontId="45" fillId="0" borderId="0" xfId="41" applyBorder="1">
      <alignment vertical="center"/>
      <protection/>
    </xf>
    <xf numFmtId="0" fontId="14" fillId="0" borderId="0" xfId="41" applyFont="1" applyBorder="1" applyAlignment="1">
      <alignment horizontal="center" vertical="center"/>
      <protection/>
    </xf>
    <xf numFmtId="0" fontId="12" fillId="0" borderId="0" xfId="41" applyFont="1">
      <alignment vertical="center"/>
      <protection/>
    </xf>
    <xf numFmtId="0" fontId="14" fillId="0" borderId="0" xfId="41" applyFont="1" applyAlignment="1">
      <alignment horizontal="right" vertical="center"/>
      <protection/>
    </xf>
    <xf numFmtId="0" fontId="14" fillId="0" borderId="0" xfId="41" applyFont="1" applyAlignment="1">
      <alignment horizontal="left" vertical="center"/>
      <protection/>
    </xf>
    <xf numFmtId="0" fontId="45" fillId="0" borderId="0" xfId="41" applyAlignment="1">
      <alignment horizontal="right" vertical="center"/>
      <protection/>
    </xf>
    <xf numFmtId="0" fontId="16" fillId="0" borderId="11" xfId="41" applyFont="1" applyBorder="1" applyAlignment="1">
      <alignment horizontal="center" vertical="center" wrapText="1"/>
      <protection/>
    </xf>
    <xf numFmtId="0" fontId="16" fillId="0" borderId="11" xfId="41" applyFont="1" applyBorder="1" applyAlignment="1">
      <alignment horizontal="center" vertical="center"/>
      <protection/>
    </xf>
    <xf numFmtId="0" fontId="13" fillId="0" borderId="0" xfId="41" applyFont="1">
      <alignment vertical="center"/>
      <protection/>
    </xf>
    <xf numFmtId="0" fontId="13" fillId="0" borderId="0" xfId="41" applyFont="1" applyBorder="1">
      <alignment vertical="center"/>
      <protection/>
    </xf>
    <xf numFmtId="0" fontId="12" fillId="0" borderId="0" xfId="41" applyFont="1" applyBorder="1">
      <alignment vertical="center"/>
      <protection/>
    </xf>
    <xf numFmtId="0" fontId="17" fillId="0" borderId="11" xfId="42" applyFont="1" applyBorder="1" applyAlignment="1">
      <alignment vertical="center"/>
      <protection/>
    </xf>
    <xf numFmtId="0" fontId="18" fillId="0" borderId="11" xfId="42" applyFont="1" applyBorder="1" applyAlignment="1">
      <alignment vertical="center"/>
      <protection/>
    </xf>
    <xf numFmtId="0" fontId="17" fillId="0" borderId="11" xfId="42" applyFont="1" applyBorder="1" applyAlignment="1">
      <alignment horizontal="justify" vertical="center" wrapText="1"/>
      <protection/>
    </xf>
    <xf numFmtId="0" fontId="17" fillId="0" borderId="11" xfId="42" applyFont="1" applyBorder="1" applyAlignment="1">
      <alignment horizontal="justify" vertical="center"/>
      <protection/>
    </xf>
    <xf numFmtId="0" fontId="20" fillId="0" borderId="0" xfId="41" applyFont="1" applyBorder="1">
      <alignment vertical="center"/>
      <protection/>
    </xf>
    <xf numFmtId="0" fontId="19" fillId="0" borderId="0" xfId="41" applyFont="1" applyBorder="1" applyAlignment="1">
      <alignment horizontal="right" vertical="center"/>
      <protection/>
    </xf>
    <xf numFmtId="0" fontId="20" fillId="0" borderId="0" xfId="41" applyFont="1">
      <alignment vertical="center"/>
      <protection/>
    </xf>
    <xf numFmtId="0" fontId="20" fillId="0" borderId="0" xfId="41" applyFont="1" applyAlignment="1">
      <alignment horizontal="right" vertical="center"/>
      <protection/>
    </xf>
    <xf numFmtId="0" fontId="14" fillId="0" borderId="0" xfId="41" applyFont="1" applyBorder="1" applyAlignment="1">
      <alignment horizontal="left" vertical="center"/>
      <protection/>
    </xf>
    <xf numFmtId="0" fontId="9" fillId="0" borderId="0" xfId="0" applyFont="1" applyFill="1" applyAlignment="1">
      <alignment vertical="center"/>
    </xf>
    <xf numFmtId="0" fontId="0" fillId="0" borderId="0" xfId="0" applyFont="1" applyFill="1" applyAlignment="1">
      <alignment vertical="center"/>
    </xf>
    <xf numFmtId="0" fontId="11" fillId="0" borderId="11" xfId="0" applyFont="1" applyFill="1" applyBorder="1" applyAlignment="1">
      <alignment horizontal="distributed" vertical="center"/>
    </xf>
    <xf numFmtId="0" fontId="11" fillId="0" borderId="11" xfId="0" applyFont="1" applyFill="1" applyBorder="1" applyAlignment="1">
      <alignment horizontal="center" vertical="center" wrapText="1"/>
    </xf>
    <xf numFmtId="0" fontId="11" fillId="0" borderId="0" xfId="0" applyFont="1" applyFill="1" applyAlignment="1">
      <alignment vertical="center"/>
    </xf>
    <xf numFmtId="0" fontId="7" fillId="0" borderId="0" xfId="0" applyFont="1" applyFill="1" applyAlignment="1">
      <alignment vertical="center"/>
    </xf>
    <xf numFmtId="3" fontId="17" fillId="0" borderId="11" xfId="0" applyNumberFormat="1" applyFont="1" applyFill="1" applyBorder="1" applyAlignment="1" applyProtection="1">
      <alignment vertical="center"/>
      <protection/>
    </xf>
    <xf numFmtId="0" fontId="17" fillId="0" borderId="11" xfId="0" applyFont="1" applyFill="1" applyBorder="1" applyAlignment="1">
      <alignment vertical="center"/>
    </xf>
    <xf numFmtId="0" fontId="17" fillId="0" borderId="11" xfId="0" applyFont="1" applyFill="1" applyBorder="1" applyAlignment="1">
      <alignment horizontal="left" vertical="center"/>
    </xf>
    <xf numFmtId="0" fontId="18" fillId="0" borderId="11" xfId="0" applyFont="1" applyFill="1" applyBorder="1" applyAlignment="1">
      <alignment vertical="center"/>
    </xf>
    <xf numFmtId="195" fontId="17" fillId="0" borderId="11" xfId="0" applyNumberFormat="1" applyFont="1" applyFill="1" applyBorder="1" applyAlignment="1">
      <alignment vertical="center"/>
    </xf>
    <xf numFmtId="0" fontId="18" fillId="0" borderId="11" xfId="0" applyFont="1" applyFill="1" applyBorder="1" applyAlignment="1">
      <alignment horizontal="center" vertical="center"/>
    </xf>
    <xf numFmtId="0" fontId="19" fillId="0" borderId="11" xfId="41" applyFont="1" applyBorder="1" applyAlignment="1">
      <alignment horizontal="left" vertical="center"/>
      <protection/>
    </xf>
    <xf numFmtId="189" fontId="19" fillId="0" borderId="11" xfId="41" applyNumberFormat="1" applyFont="1" applyBorder="1" applyAlignment="1">
      <alignment vertical="center"/>
      <protection/>
    </xf>
    <xf numFmtId="0" fontId="21" fillId="0" borderId="11" xfId="41" applyFont="1" applyBorder="1" applyAlignment="1">
      <alignment horizontal="left" vertical="center"/>
      <protection/>
    </xf>
    <xf numFmtId="189" fontId="21" fillId="0" borderId="11" xfId="41" applyNumberFormat="1" applyFont="1" applyBorder="1" applyAlignment="1">
      <alignment horizontal="right" vertical="center"/>
      <protection/>
    </xf>
    <xf numFmtId="189" fontId="19" fillId="0" borderId="11" xfId="41" applyNumberFormat="1" applyFont="1" applyBorder="1" applyAlignment="1">
      <alignment horizontal="right" vertical="center"/>
      <protection/>
    </xf>
    <xf numFmtId="0" fontId="21" fillId="0" borderId="11" xfId="41" applyFont="1" applyBorder="1" applyAlignment="1">
      <alignment horizontal="left" vertical="center" wrapText="1"/>
      <protection/>
    </xf>
    <xf numFmtId="189" fontId="21" fillId="0" borderId="11" xfId="41" applyNumberFormat="1" applyFont="1" applyBorder="1" applyAlignment="1">
      <alignment vertical="center"/>
      <protection/>
    </xf>
    <xf numFmtId="195" fontId="21" fillId="0" borderId="11" xfId="41" applyNumberFormat="1" applyFont="1" applyBorder="1" applyAlignment="1">
      <alignment horizontal="right" vertical="center"/>
      <protection/>
    </xf>
    <xf numFmtId="195" fontId="21" fillId="0" borderId="11" xfId="41" applyNumberFormat="1" applyFont="1" applyBorder="1" applyAlignment="1">
      <alignment horizontal="left" vertical="center"/>
      <protection/>
    </xf>
    <xf numFmtId="195" fontId="21" fillId="0" borderId="11" xfId="41" applyNumberFormat="1" applyFont="1" applyBorder="1" applyAlignment="1">
      <alignment vertical="center"/>
      <protection/>
    </xf>
    <xf numFmtId="195" fontId="19" fillId="0" borderId="11" xfId="41" applyNumberFormat="1" applyFont="1" applyBorder="1" applyAlignment="1">
      <alignment horizontal="right" vertical="center"/>
      <protection/>
    </xf>
    <xf numFmtId="195" fontId="19" fillId="0" borderId="11" xfId="41" applyNumberFormat="1" applyFont="1" applyBorder="1" applyAlignment="1">
      <alignment horizontal="left" vertical="center"/>
      <protection/>
    </xf>
    <xf numFmtId="195" fontId="19" fillId="0" borderId="11" xfId="41" applyNumberFormat="1" applyFont="1" applyBorder="1" applyAlignment="1">
      <alignment vertical="center"/>
      <protection/>
    </xf>
    <xf numFmtId="195" fontId="21" fillId="0" borderId="11" xfId="41" applyNumberFormat="1" applyFont="1" applyBorder="1" applyAlignment="1">
      <alignment horizontal="center" vertical="center"/>
      <protection/>
    </xf>
    <xf numFmtId="195" fontId="21" fillId="0" borderId="11" xfId="41" applyNumberFormat="1" applyFont="1" applyBorder="1" applyAlignment="1">
      <alignment vertical="center" wrapText="1"/>
      <protection/>
    </xf>
    <xf numFmtId="0" fontId="21" fillId="0" borderId="11" xfId="41" applyFont="1" applyBorder="1" applyAlignment="1">
      <alignment horizontal="center" vertical="center"/>
      <protection/>
    </xf>
    <xf numFmtId="0" fontId="13" fillId="0" borderId="11" xfId="41" applyFont="1" applyBorder="1" applyAlignment="1">
      <alignment horizontal="left" vertical="center"/>
      <protection/>
    </xf>
    <xf numFmtId="0" fontId="13" fillId="0" borderId="11" xfId="41" applyFont="1" applyBorder="1" applyAlignment="1">
      <alignment horizontal="center" vertical="center"/>
      <protection/>
    </xf>
    <xf numFmtId="0" fontId="0" fillId="0" borderId="0" xfId="0" applyFont="1" applyBorder="1" applyAlignment="1">
      <alignment vertical="center"/>
    </xf>
    <xf numFmtId="0" fontId="7" fillId="0" borderId="0" xfId="0" applyFont="1" applyFill="1" applyAlignment="1">
      <alignment horizontal="right" vertical="center"/>
    </xf>
    <xf numFmtId="3" fontId="17" fillId="0" borderId="11" xfId="0" applyNumberFormat="1" applyFont="1" applyFill="1" applyBorder="1" applyAlignment="1" applyProtection="1">
      <alignment vertical="center" wrapText="1"/>
      <protection/>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19" fillId="0" borderId="11" xfId="41" applyFont="1" applyBorder="1" applyAlignment="1">
      <alignment horizontal="left" vertical="center" wrapText="1"/>
      <protection/>
    </xf>
    <xf numFmtId="9" fontId="21" fillId="0" borderId="11" xfId="41" applyNumberFormat="1" applyFont="1" applyBorder="1" applyAlignment="1">
      <alignment horizontal="right" vertical="center"/>
      <protection/>
    </xf>
    <xf numFmtId="9" fontId="19" fillId="0" borderId="11" xfId="41" applyNumberFormat="1" applyFont="1" applyBorder="1" applyAlignment="1">
      <alignment horizontal="right" vertical="center"/>
      <protection/>
    </xf>
    <xf numFmtId="0" fontId="21" fillId="0" borderId="11" xfId="41" applyFont="1" applyBorder="1" applyAlignment="1">
      <alignment horizontal="center" vertical="center" wrapText="1"/>
      <protection/>
    </xf>
    <xf numFmtId="0" fontId="45" fillId="0" borderId="0" xfId="41" applyBorder="1" applyAlignment="1">
      <alignment vertical="center" wrapText="1"/>
      <protection/>
    </xf>
    <xf numFmtId="0" fontId="45" fillId="0" borderId="0" xfId="41" applyAlignment="1">
      <alignment vertical="center" wrapText="1"/>
      <protection/>
    </xf>
    <xf numFmtId="0" fontId="7" fillId="0" borderId="0" xfId="0" applyFont="1" applyBorder="1" applyAlignment="1">
      <alignment vertical="center"/>
    </xf>
    <xf numFmtId="195" fontId="17" fillId="0" borderId="11" xfId="0" applyNumberFormat="1" applyFont="1" applyFill="1" applyBorder="1" applyAlignment="1">
      <alignment horizontal="right" vertical="center"/>
    </xf>
    <xf numFmtId="189" fontId="17" fillId="0" borderId="11" xfId="42" applyNumberFormat="1" applyFont="1" applyBorder="1" applyAlignment="1">
      <alignment horizontal="right" vertical="center"/>
      <protection/>
    </xf>
    <xf numFmtId="10" fontId="17" fillId="0" borderId="11" xfId="42" applyNumberFormat="1" applyFont="1" applyBorder="1" applyAlignment="1">
      <alignment horizontal="right" vertical="center"/>
      <protection/>
    </xf>
    <xf numFmtId="189" fontId="18" fillId="0" borderId="11" xfId="42" applyNumberFormat="1" applyFont="1" applyBorder="1" applyAlignment="1">
      <alignment horizontal="right" vertical="center"/>
      <protection/>
    </xf>
    <xf numFmtId="0" fontId="20" fillId="0" borderId="12" xfId="41" applyFont="1" applyBorder="1" applyAlignment="1">
      <alignment vertical="center"/>
      <protection/>
    </xf>
    <xf numFmtId="0" fontId="22" fillId="0" borderId="0" xfId="0" applyFont="1" applyFill="1" applyAlignment="1">
      <alignment vertical="center" wrapText="1"/>
    </xf>
    <xf numFmtId="195" fontId="22" fillId="0" borderId="0" xfId="0" applyNumberFormat="1" applyFont="1" applyFill="1" applyAlignment="1">
      <alignment horizontal="right" vertical="center"/>
    </xf>
    <xf numFmtId="0" fontId="22" fillId="0" borderId="0" xfId="0" applyFont="1" applyFill="1" applyAlignment="1">
      <alignment horizontal="right" vertical="center"/>
    </xf>
    <xf numFmtId="0" fontId="23" fillId="0" borderId="0" xfId="0" applyFont="1" applyFill="1" applyAlignment="1">
      <alignment horizontal="left" vertical="center" wrapText="1"/>
    </xf>
    <xf numFmtId="0" fontId="22" fillId="0" borderId="0" xfId="0" applyFont="1" applyFill="1" applyAlignment="1">
      <alignment vertical="center"/>
    </xf>
    <xf numFmtId="0" fontId="23" fillId="0" borderId="0" xfId="0" applyFont="1" applyFill="1" applyAlignment="1">
      <alignment horizontal="right" wrapText="1"/>
    </xf>
    <xf numFmtId="0" fontId="24" fillId="0" borderId="11" xfId="0" applyFont="1" applyFill="1" applyBorder="1" applyAlignment="1">
      <alignment horizontal="distributed" vertical="center" wrapText="1"/>
    </xf>
    <xf numFmtId="195" fontId="2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1" xfId="0" applyFont="1" applyFill="1" applyBorder="1" applyAlignment="1">
      <alignment vertical="center" wrapText="1"/>
    </xf>
    <xf numFmtId="195" fontId="23" fillId="0" borderId="11" xfId="0" applyNumberFormat="1" applyFont="1" applyFill="1" applyBorder="1" applyAlignment="1">
      <alignment horizontal="right" vertical="center"/>
    </xf>
    <xf numFmtId="10" fontId="23" fillId="0" borderId="11" xfId="0" applyNumberFormat="1" applyFont="1" applyFill="1" applyBorder="1" applyAlignment="1">
      <alignment horizontal="right" vertical="center"/>
    </xf>
    <xf numFmtId="0" fontId="23" fillId="0" borderId="11" xfId="0" applyFont="1" applyFill="1" applyBorder="1" applyAlignment="1">
      <alignment horizontal="left" vertical="center" wrapText="1"/>
    </xf>
    <xf numFmtId="191" fontId="23" fillId="0" borderId="11" xfId="0" applyNumberFormat="1" applyFont="1" applyFill="1" applyBorder="1" applyAlignment="1" applyProtection="1">
      <alignment horizontal="left" vertical="center" wrapText="1"/>
      <protection locked="0"/>
    </xf>
    <xf numFmtId="192" fontId="23" fillId="0" borderId="11" xfId="0" applyNumberFormat="1" applyFont="1" applyFill="1" applyBorder="1" applyAlignment="1" applyProtection="1">
      <alignment horizontal="left" vertical="center" wrapText="1"/>
      <protection locked="0"/>
    </xf>
    <xf numFmtId="0" fontId="25" fillId="0" borderId="11" xfId="0" applyFont="1" applyFill="1" applyBorder="1" applyAlignment="1">
      <alignment horizontal="left" vertical="center" wrapText="1"/>
    </xf>
    <xf numFmtId="195" fontId="23" fillId="0" borderId="11" xfId="0" applyNumberFormat="1" applyFont="1" applyFill="1" applyBorder="1" applyAlignment="1" applyProtection="1">
      <alignment horizontal="right" vertical="center"/>
      <protection locked="0"/>
    </xf>
    <xf numFmtId="10" fontId="23" fillId="0" borderId="11" xfId="0" applyNumberFormat="1" applyFont="1" applyFill="1" applyBorder="1" applyAlignment="1" applyProtection="1">
      <alignment horizontal="right" vertical="center"/>
      <protection locked="0"/>
    </xf>
    <xf numFmtId="0" fontId="26" fillId="0" borderId="11" xfId="0" applyFont="1" applyFill="1" applyBorder="1" applyAlignment="1">
      <alignment horizontal="left" vertical="center" wrapText="1"/>
    </xf>
    <xf numFmtId="195" fontId="25" fillId="0" borderId="11" xfId="0" applyNumberFormat="1" applyFont="1" applyFill="1" applyBorder="1" applyAlignment="1">
      <alignment horizontal="right" vertical="center"/>
    </xf>
    <xf numFmtId="10" fontId="25" fillId="0" borderId="11" xfId="0" applyNumberFormat="1" applyFont="1" applyFill="1" applyBorder="1" applyAlignment="1">
      <alignment horizontal="right" vertical="center"/>
    </xf>
    <xf numFmtId="0" fontId="18" fillId="0" borderId="11" xfId="42" applyFont="1" applyBorder="1" applyAlignment="1">
      <alignment horizontal="left" vertical="center"/>
      <protection/>
    </xf>
    <xf numFmtId="0" fontId="25" fillId="0" borderId="11" xfId="0" applyFont="1" applyFill="1" applyBorder="1" applyAlignment="1">
      <alignment vertical="center" wrapText="1"/>
    </xf>
    <xf numFmtId="0" fontId="8" fillId="0" borderId="11" xfId="0" applyFont="1" applyFill="1" applyBorder="1" applyAlignment="1">
      <alignment horizontal="center" vertical="center"/>
    </xf>
    <xf numFmtId="0" fontId="17" fillId="0" borderId="11" xfId="0" applyFont="1" applyBorder="1" applyAlignment="1">
      <alignment horizontal="left" vertical="center" wrapText="1"/>
    </xf>
    <xf numFmtId="0" fontId="17" fillId="0" borderId="11" xfId="0" applyFont="1" applyBorder="1" applyAlignment="1">
      <alignment horizontal="justify" vertical="center" wrapText="1"/>
    </xf>
    <xf numFmtId="0" fontId="18" fillId="0" borderId="11" xfId="0" applyFont="1" applyBorder="1" applyAlignment="1">
      <alignment horizontal="left" vertical="center" wrapText="1"/>
    </xf>
    <xf numFmtId="189" fontId="18" fillId="0" borderId="11" xfId="0" applyNumberFormat="1"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Border="1" applyAlignment="1">
      <alignment vertical="center"/>
    </xf>
    <xf numFmtId="189" fontId="17" fillId="0" borderId="11" xfId="0" applyNumberFormat="1" applyFont="1" applyBorder="1" applyAlignment="1">
      <alignment horizontal="center" vertical="center"/>
    </xf>
    <xf numFmtId="0" fontId="17" fillId="0" borderId="11" xfId="0" applyFont="1" applyBorder="1" applyAlignment="1">
      <alignment vertical="center"/>
    </xf>
    <xf numFmtId="189" fontId="17" fillId="0" borderId="11" xfId="0" applyNumberFormat="1" applyFont="1" applyBorder="1" applyAlignment="1">
      <alignment vertical="center"/>
    </xf>
    <xf numFmtId="0" fontId="18" fillId="0" borderId="11" xfId="0" applyFont="1" applyFill="1" applyBorder="1" applyAlignment="1">
      <alignment horizontal="center" vertical="center"/>
    </xf>
    <xf numFmtId="189" fontId="18" fillId="0" borderId="11" xfId="0" applyNumberFormat="1" applyFont="1" applyFill="1" applyBorder="1" applyAlignment="1">
      <alignment horizontal="right" vertical="center"/>
    </xf>
    <xf numFmtId="189" fontId="21" fillId="0" borderId="11" xfId="41" applyNumberFormat="1" applyFont="1" applyBorder="1" applyAlignment="1">
      <alignment horizontal="left" vertical="center" wrapText="1"/>
      <protection/>
    </xf>
    <xf numFmtId="189" fontId="19" fillId="0" borderId="11" xfId="41" applyNumberFormat="1" applyFont="1" applyBorder="1" applyAlignment="1">
      <alignment horizontal="left" vertical="center" wrapText="1"/>
      <protection/>
    </xf>
    <xf numFmtId="189" fontId="21" fillId="0" borderId="11" xfId="41" applyNumberFormat="1" applyFont="1" applyBorder="1" applyAlignment="1">
      <alignment horizontal="center" vertical="center" wrapText="1"/>
      <protection/>
    </xf>
    <xf numFmtId="189" fontId="17" fillId="0" borderId="11" xfId="0" applyNumberFormat="1" applyFont="1" applyBorder="1" applyAlignment="1">
      <alignment horizontal="right" vertical="center"/>
    </xf>
    <xf numFmtId="0" fontId="0" fillId="0" borderId="0" xfId="0" applyFont="1" applyAlignment="1">
      <alignment vertical="center"/>
    </xf>
    <xf numFmtId="195" fontId="22" fillId="0" borderId="11" xfId="0" applyNumberFormat="1" applyFont="1" applyBorder="1" applyAlignment="1">
      <alignment horizontal="center" vertical="center" wrapText="1"/>
    </xf>
    <xf numFmtId="195" fontId="22" fillId="0" borderId="11" xfId="0" applyNumberFormat="1" applyFont="1" applyBorder="1" applyAlignment="1">
      <alignment vertical="center" wrapText="1"/>
    </xf>
    <xf numFmtId="195" fontId="22" fillId="0" borderId="11" xfId="0" applyNumberFormat="1" applyFont="1" applyBorder="1" applyAlignment="1">
      <alignment horizontal="right" vertical="center" wrapText="1"/>
    </xf>
    <xf numFmtId="0" fontId="4" fillId="0" borderId="0" xfId="42" applyFont="1" applyAlignment="1">
      <alignment horizontal="center" vertical="center"/>
      <protection/>
    </xf>
    <xf numFmtId="0" fontId="17" fillId="0" borderId="0" xfId="42" applyFont="1" applyBorder="1" applyAlignment="1">
      <alignment horizontal="right" vertical="center"/>
      <protection/>
    </xf>
    <xf numFmtId="0" fontId="17" fillId="0" borderId="11" xfId="42" applyFont="1" applyBorder="1" applyAlignment="1">
      <alignment horizontal="center" vertical="center" wrapText="1"/>
      <protection/>
    </xf>
    <xf numFmtId="0" fontId="17" fillId="0" borderId="11" xfId="42" applyFont="1" applyBorder="1" applyAlignment="1">
      <alignment horizontal="center"/>
      <protection/>
    </xf>
    <xf numFmtId="0" fontId="8" fillId="0" borderId="11" xfId="42" applyFont="1" applyBorder="1" applyAlignment="1">
      <alignment horizontal="center" vertical="center"/>
      <protection/>
    </xf>
    <xf numFmtId="0" fontId="8" fillId="0" borderId="13" xfId="42" applyFont="1" applyBorder="1" applyAlignment="1">
      <alignment horizontal="center" vertical="center"/>
      <protection/>
    </xf>
    <xf numFmtId="0" fontId="8" fillId="0" borderId="14" xfId="42" applyFont="1" applyBorder="1" applyAlignment="1">
      <alignment horizontal="center" vertical="center"/>
      <protection/>
    </xf>
    <xf numFmtId="0" fontId="8" fillId="0" borderId="13" xfId="42" applyFont="1" applyBorder="1" applyAlignment="1">
      <alignment horizontal="center" vertical="center" wrapText="1"/>
      <protection/>
    </xf>
    <xf numFmtId="0" fontId="8" fillId="0" borderId="14" xfId="42" applyFont="1" applyBorder="1" applyAlignment="1">
      <alignment horizontal="center" vertical="center" wrapText="1"/>
      <protection/>
    </xf>
    <xf numFmtId="0" fontId="4" fillId="0" borderId="0" xfId="0" applyFont="1" applyFill="1" applyAlignment="1">
      <alignment horizontal="center" vertical="center"/>
    </xf>
    <xf numFmtId="0" fontId="23" fillId="0" borderId="13"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1"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12" xfId="0" applyFont="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41" applyFont="1" applyBorder="1" applyAlignment="1">
      <alignment horizontal="center" vertical="center"/>
      <protection/>
    </xf>
    <xf numFmtId="0" fontId="14" fillId="0" borderId="0" xfId="41" applyFont="1" applyBorder="1" applyAlignment="1">
      <alignment horizontal="left" vertical="center"/>
      <protection/>
    </xf>
    <xf numFmtId="0" fontId="13" fillId="0" borderId="11" xfId="41" applyFont="1" applyBorder="1" applyAlignment="1">
      <alignment horizontal="center" vertical="center"/>
      <protection/>
    </xf>
    <xf numFmtId="0" fontId="15" fillId="0" borderId="0" xfId="41" applyFont="1" applyAlignment="1">
      <alignment horizontal="center" vertical="center"/>
      <protection/>
    </xf>
    <xf numFmtId="0" fontId="16" fillId="0" borderId="11" xfId="41" applyFont="1" applyBorder="1" applyAlignment="1">
      <alignment horizontal="center" vertical="center"/>
      <protection/>
    </xf>
    <xf numFmtId="0" fontId="20" fillId="0" borderId="0" xfId="41" applyFont="1" applyBorder="1" applyAlignment="1">
      <alignment horizontal="right" vertical="center"/>
      <protection/>
    </xf>
    <xf numFmtId="0" fontId="16" fillId="0" borderId="11" xfId="41" applyFont="1" applyBorder="1" applyAlignment="1">
      <alignment horizontal="center" vertical="center"/>
      <protection/>
    </xf>
    <xf numFmtId="0" fontId="12" fillId="0" borderId="11" xfId="41" applyFont="1" applyBorder="1" applyAlignment="1">
      <alignment horizontal="center" vertical="center" textRotation="255" wrapText="1"/>
      <protection/>
    </xf>
    <xf numFmtId="0" fontId="12" fillId="0" borderId="11" xfId="41" applyFont="1" applyBorder="1" applyAlignment="1">
      <alignment horizontal="center" vertical="center" textRotation="255" wrapText="1"/>
      <protection/>
    </xf>
    <xf numFmtId="0" fontId="45" fillId="0" borderId="11" xfId="41" applyBorder="1" applyAlignment="1">
      <alignment horizontal="center" vertical="center" textRotation="255" wrapText="1"/>
      <protection/>
    </xf>
    <xf numFmtId="0" fontId="20" fillId="0" borderId="0" xfId="41" applyFont="1" applyAlignment="1">
      <alignment horizontal="left" vertical="center"/>
      <protection/>
    </xf>
    <xf numFmtId="0" fontId="16" fillId="0" borderId="11" xfId="41" applyFont="1" applyBorder="1" applyAlignment="1">
      <alignment horizontal="center" vertical="center" wrapText="1"/>
      <protection/>
    </xf>
    <xf numFmtId="0" fontId="30" fillId="0" borderId="0" xfId="42" applyFont="1" applyAlignment="1">
      <alignment horizontal="left" shrinkToFit="1"/>
      <protection/>
    </xf>
    <xf numFmtId="0" fontId="31" fillId="0" borderId="0" xfId="0" applyFont="1" applyAlignment="1">
      <alignment horizontal="center" vertical="center"/>
    </xf>
    <xf numFmtId="0" fontId="22" fillId="0" borderId="0" xfId="0" applyFont="1" applyBorder="1" applyAlignment="1">
      <alignment horizontal="right" vertical="center"/>
    </xf>
    <xf numFmtId="195" fontId="32" fillId="0" borderId="11" xfId="0" applyNumberFormat="1" applyFont="1" applyBorder="1" applyAlignment="1">
      <alignment vertical="center" wrapText="1"/>
    </xf>
    <xf numFmtId="195" fontId="22" fillId="0" borderId="11" xfId="0" applyNumberFormat="1"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11年财政预算收支（草案）计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19"/>
  <sheetViews>
    <sheetView zoomScalePageLayoutView="0" workbookViewId="0" topLeftCell="B1">
      <selection activeCell="F4" sqref="F4:F5"/>
    </sheetView>
  </sheetViews>
  <sheetFormatPr defaultColWidth="9.00390625" defaultRowHeight="14.25"/>
  <cols>
    <col min="1" max="1" width="0.37109375" style="1" hidden="1" customWidth="1"/>
    <col min="2" max="2" width="29.125" style="1" customWidth="1"/>
    <col min="3" max="3" width="15.625" style="1" customWidth="1"/>
    <col min="4" max="4" width="14.875" style="1" customWidth="1"/>
    <col min="5" max="5" width="13.50390625" style="1" customWidth="1"/>
    <col min="6" max="6" width="25.50390625" style="1" customWidth="1"/>
    <col min="7" max="7" width="9.00390625" style="1" bestFit="1" customWidth="1"/>
    <col min="8" max="16384" width="9.00390625" style="1" customWidth="1"/>
  </cols>
  <sheetData>
    <row r="1" ht="18" customHeight="1">
      <c r="B1" s="4" t="s">
        <v>73</v>
      </c>
    </row>
    <row r="2" spans="2:6" ht="30.75" customHeight="1">
      <c r="B2" s="120" t="s">
        <v>75</v>
      </c>
      <c r="C2" s="120"/>
      <c r="D2" s="120"/>
      <c r="E2" s="120"/>
      <c r="F2" s="120"/>
    </row>
    <row r="3" spans="2:6" ht="18.75" customHeight="1">
      <c r="B3" s="121" t="s">
        <v>72</v>
      </c>
      <c r="C3" s="121"/>
      <c r="D3" s="121"/>
      <c r="E3" s="121"/>
      <c r="F3" s="121"/>
    </row>
    <row r="4" spans="2:6" s="2" customFormat="1" ht="51" customHeight="1">
      <c r="B4" s="124" t="s">
        <v>71</v>
      </c>
      <c r="C4" s="125" t="s">
        <v>560</v>
      </c>
      <c r="D4" s="125" t="s">
        <v>561</v>
      </c>
      <c r="E4" s="127" t="s">
        <v>562</v>
      </c>
      <c r="F4" s="125" t="s">
        <v>74</v>
      </c>
    </row>
    <row r="5" spans="2:6" s="2" customFormat="1" ht="21" customHeight="1">
      <c r="B5" s="124"/>
      <c r="C5" s="126"/>
      <c r="D5" s="126"/>
      <c r="E5" s="128"/>
      <c r="F5" s="126"/>
    </row>
    <row r="6" spans="2:6" s="2" customFormat="1" ht="49.5" customHeight="1">
      <c r="B6" s="18" t="s">
        <v>114</v>
      </c>
      <c r="C6" s="73">
        <f>C7+C8</f>
        <v>1498158</v>
      </c>
      <c r="D6" s="73">
        <f>D7+D8</f>
        <v>1662200</v>
      </c>
      <c r="E6" s="74">
        <f>D6/C6-1</f>
        <v>0.10949579416857236</v>
      </c>
      <c r="F6" s="123"/>
    </row>
    <row r="7" spans="2:6" s="2" customFormat="1" ht="49.5" customHeight="1">
      <c r="B7" s="18" t="s">
        <v>398</v>
      </c>
      <c r="C7" s="73">
        <v>358635</v>
      </c>
      <c r="D7" s="73">
        <v>382300</v>
      </c>
      <c r="E7" s="74">
        <f aca="true" t="shared" si="0" ref="E7:E18">D7/C7-1</f>
        <v>0.0659863092001618</v>
      </c>
      <c r="F7" s="123"/>
    </row>
    <row r="8" spans="2:6" s="2" customFormat="1" ht="49.5" customHeight="1">
      <c r="B8" s="18" t="s">
        <v>397</v>
      </c>
      <c r="C8" s="73">
        <v>1139523</v>
      </c>
      <c r="D8" s="73">
        <v>1279900</v>
      </c>
      <c r="E8" s="74">
        <f t="shared" si="0"/>
        <v>0.12318926427987842</v>
      </c>
      <c r="F8" s="123"/>
    </row>
    <row r="9" spans="2:6" s="2" customFormat="1" ht="49.5" customHeight="1">
      <c r="B9" s="18" t="s">
        <v>115</v>
      </c>
      <c r="C9" s="73">
        <f>C10+C11</f>
        <v>85517</v>
      </c>
      <c r="D9" s="73">
        <f>D10+D11</f>
        <v>79900</v>
      </c>
      <c r="E9" s="74">
        <f t="shared" si="0"/>
        <v>-0.06568284668545432</v>
      </c>
      <c r="F9" s="122"/>
    </row>
    <row r="10" spans="2:6" s="2" customFormat="1" ht="49.5" customHeight="1">
      <c r="B10" s="18" t="s">
        <v>399</v>
      </c>
      <c r="C10" s="73">
        <v>9245</v>
      </c>
      <c r="D10" s="73">
        <v>11800</v>
      </c>
      <c r="E10" s="74">
        <f t="shared" si="0"/>
        <v>0.2763656030286641</v>
      </c>
      <c r="F10" s="122"/>
    </row>
    <row r="11" spans="2:6" s="2" customFormat="1" ht="49.5" customHeight="1">
      <c r="B11" s="18" t="s">
        <v>400</v>
      </c>
      <c r="C11" s="73">
        <v>76272</v>
      </c>
      <c r="D11" s="73">
        <v>68100</v>
      </c>
      <c r="E11" s="74">
        <f t="shared" si="0"/>
        <v>-0.1071428571428571</v>
      </c>
      <c r="F11" s="122"/>
    </row>
    <row r="12" spans="2:6" s="2" customFormat="1" ht="44.25" customHeight="1">
      <c r="B12" s="19" t="s">
        <v>116</v>
      </c>
      <c r="C12" s="75">
        <f>C6+C9</f>
        <v>1583675</v>
      </c>
      <c r="D12" s="75">
        <f>D6+D9</f>
        <v>1742100</v>
      </c>
      <c r="E12" s="74">
        <f t="shared" si="0"/>
        <v>0.10003630795459917</v>
      </c>
      <c r="F12" s="20"/>
    </row>
    <row r="13" spans="2:6" s="2" customFormat="1" ht="41.25" customHeight="1">
      <c r="B13" s="18" t="s">
        <v>117</v>
      </c>
      <c r="C13" s="73">
        <v>64681</v>
      </c>
      <c r="D13" s="73">
        <v>64700</v>
      </c>
      <c r="E13" s="74">
        <f t="shared" si="0"/>
        <v>0.00029374932360348716</v>
      </c>
      <c r="F13" s="20" t="s">
        <v>394</v>
      </c>
    </row>
    <row r="14" spans="2:6" s="2" customFormat="1" ht="83.25" customHeight="1">
      <c r="B14" s="18" t="s">
        <v>118</v>
      </c>
      <c r="C14" s="73">
        <v>148240</v>
      </c>
      <c r="D14" s="73">
        <v>164134</v>
      </c>
      <c r="E14" s="74">
        <f t="shared" si="0"/>
        <v>0.10721802482460885</v>
      </c>
      <c r="F14" s="20" t="s">
        <v>395</v>
      </c>
    </row>
    <row r="15" spans="2:6" s="2" customFormat="1" ht="48" customHeight="1">
      <c r="B15" s="18" t="s">
        <v>119</v>
      </c>
      <c r="C15" s="73">
        <v>95175</v>
      </c>
      <c r="D15" s="73" t="s">
        <v>126</v>
      </c>
      <c r="E15" s="74">
        <v>0</v>
      </c>
      <c r="F15" s="20" t="s">
        <v>402</v>
      </c>
    </row>
    <row r="16" spans="2:6" s="2" customFormat="1" ht="48" customHeight="1">
      <c r="B16" s="18" t="s">
        <v>120</v>
      </c>
      <c r="C16" s="73">
        <v>48446</v>
      </c>
      <c r="D16" s="73">
        <v>300</v>
      </c>
      <c r="E16" s="74">
        <f t="shared" si="0"/>
        <v>-0.9938075382900549</v>
      </c>
      <c r="F16" s="20" t="s">
        <v>396</v>
      </c>
    </row>
    <row r="17" spans="2:6" s="2" customFormat="1" ht="48" customHeight="1">
      <c r="B17" s="18" t="s">
        <v>121</v>
      </c>
      <c r="C17" s="73">
        <v>50000</v>
      </c>
      <c r="D17" s="73" t="s">
        <v>127</v>
      </c>
      <c r="E17" s="74">
        <v>0</v>
      </c>
      <c r="F17" s="20" t="s">
        <v>401</v>
      </c>
    </row>
    <row r="18" spans="2:6" s="2" customFormat="1" ht="59.25" customHeight="1">
      <c r="B18" s="98" t="s">
        <v>570</v>
      </c>
      <c r="C18" s="75">
        <f>C12+C13+C14+C15+C16+C17</f>
        <v>1990217</v>
      </c>
      <c r="D18" s="75">
        <f>D12+D13+D14+D16</f>
        <v>1971234</v>
      </c>
      <c r="E18" s="74">
        <f t="shared" si="0"/>
        <v>-0.009538155889533662</v>
      </c>
      <c r="F18" s="21"/>
    </row>
    <row r="19" spans="2:6" ht="14.25">
      <c r="B19" s="3"/>
      <c r="C19" s="5"/>
      <c r="D19" s="5"/>
      <c r="F19" s="3"/>
    </row>
  </sheetData>
  <sheetProtection/>
  <mergeCells count="9">
    <mergeCell ref="B2:F2"/>
    <mergeCell ref="B3:F3"/>
    <mergeCell ref="F9:F11"/>
    <mergeCell ref="F6:F8"/>
    <mergeCell ref="B4:B5"/>
    <mergeCell ref="D4:D5"/>
    <mergeCell ref="E4:E5"/>
    <mergeCell ref="F4:F5"/>
    <mergeCell ref="C4:C5"/>
  </mergeCells>
  <printOptions horizontalCentered="1"/>
  <pageMargins left="0.7480314960629921" right="0.7480314960629921" top="0.984251968503937" bottom="0.984251968503937" header="0.5118110236220472" footer="0.7086614173228347"/>
  <pageSetup firstPageNumber="47" useFirstPageNumber="1" fitToHeight="3" horizontalDpi="600" verticalDpi="600" orientation="portrait" paperSize="9" scale="82" r:id="rId1"/>
  <headerFooter alignWithMargins="0">
    <oddFooter>&amp;C&amp;10&amp;P</oddFooter>
  </headerFooter>
</worksheet>
</file>

<file path=xl/worksheets/sheet10.xml><?xml version="1.0" encoding="utf-8"?>
<worksheet xmlns="http://schemas.openxmlformats.org/spreadsheetml/2006/main" xmlns:r="http://schemas.openxmlformats.org/officeDocument/2006/relationships">
  <dimension ref="A1:E10"/>
  <sheetViews>
    <sheetView tabSelected="1" zoomScalePageLayoutView="0" workbookViewId="0" topLeftCell="A1">
      <selection activeCell="A1" sqref="A1:E1"/>
    </sheetView>
  </sheetViews>
  <sheetFormatPr defaultColWidth="9.00390625" defaultRowHeight="14.25"/>
  <cols>
    <col min="2" max="2" width="9.25390625" style="0" bestFit="1" customWidth="1"/>
    <col min="3" max="3" width="9.50390625" style="0" customWidth="1"/>
    <col min="4" max="4" width="11.75390625" style="0" customWidth="1"/>
    <col min="5" max="5" width="10.375" style="0" customWidth="1"/>
  </cols>
  <sheetData>
    <row r="1" spans="1:5" s="1" customFormat="1" ht="18" customHeight="1">
      <c r="A1" s="153" t="s">
        <v>624</v>
      </c>
      <c r="B1" s="153"/>
      <c r="C1" s="153"/>
      <c r="D1" s="153"/>
      <c r="E1" s="153"/>
    </row>
    <row r="2" spans="1:5" ht="23.25" customHeight="1">
      <c r="A2" s="154" t="s">
        <v>611</v>
      </c>
      <c r="B2" s="154"/>
      <c r="C2" s="154"/>
      <c r="D2" s="154"/>
      <c r="E2" s="154"/>
    </row>
    <row r="3" spans="1:5" ht="20.25" customHeight="1">
      <c r="A3" s="155" t="s">
        <v>607</v>
      </c>
      <c r="B3" s="155"/>
      <c r="C3" s="155"/>
      <c r="D3" s="155"/>
      <c r="E3" s="155"/>
    </row>
    <row r="4" spans="1:5" ht="20.25" customHeight="1">
      <c r="A4" s="156"/>
      <c r="B4" s="157" t="s">
        <v>608</v>
      </c>
      <c r="C4" s="157" t="s">
        <v>609</v>
      </c>
      <c r="D4" s="157" t="s">
        <v>613</v>
      </c>
      <c r="E4" s="157" t="s">
        <v>610</v>
      </c>
    </row>
    <row r="5" spans="1:5" ht="15" customHeight="1">
      <c r="A5" s="156"/>
      <c r="B5" s="157"/>
      <c r="C5" s="157"/>
      <c r="D5" s="157"/>
      <c r="E5" s="157"/>
    </row>
    <row r="6" spans="1:5" ht="34.5" customHeight="1">
      <c r="A6" s="117" t="s">
        <v>615</v>
      </c>
      <c r="B6" s="119">
        <f>C6+D6+E6</f>
        <v>21693</v>
      </c>
      <c r="C6" s="119">
        <v>293</v>
      </c>
      <c r="D6" s="119">
        <v>19145</v>
      </c>
      <c r="E6" s="119">
        <v>2255</v>
      </c>
    </row>
    <row r="7" spans="1:5" ht="43.5" customHeight="1">
      <c r="A7" s="117" t="s">
        <v>612</v>
      </c>
      <c r="B7" s="118">
        <f>C7+D7+E7</f>
        <v>14333.85</v>
      </c>
      <c r="C7" s="118">
        <v>272</v>
      </c>
      <c r="D7" s="118">
        <v>12229</v>
      </c>
      <c r="E7" s="118">
        <v>1832.85</v>
      </c>
    </row>
    <row r="8" spans="1:5" s="116" customFormat="1" ht="40.5" customHeight="1">
      <c r="A8" s="158" t="s">
        <v>614</v>
      </c>
      <c r="B8" s="158"/>
      <c r="C8" s="158"/>
      <c r="D8" s="158"/>
      <c r="E8" s="158"/>
    </row>
    <row r="9" spans="1:5" s="116" customFormat="1" ht="52.5" customHeight="1">
      <c r="A9" s="159" t="s">
        <v>617</v>
      </c>
      <c r="B9" s="159"/>
      <c r="C9" s="159"/>
      <c r="D9" s="159"/>
      <c r="E9" s="159"/>
    </row>
    <row r="10" spans="1:5" s="116" customFormat="1" ht="42.75" customHeight="1">
      <c r="A10" s="159" t="s">
        <v>616</v>
      </c>
      <c r="B10" s="159"/>
      <c r="C10" s="159"/>
      <c r="D10" s="159"/>
      <c r="E10" s="159"/>
    </row>
    <row r="11" s="116" customFormat="1" ht="14.25"/>
  </sheetData>
  <sheetProtection/>
  <mergeCells count="11">
    <mergeCell ref="A8:E8"/>
    <mergeCell ref="A9:E9"/>
    <mergeCell ref="A10:E10"/>
    <mergeCell ref="A1:E1"/>
    <mergeCell ref="A2:E2"/>
    <mergeCell ref="A3:E3"/>
    <mergeCell ref="A4:A5"/>
    <mergeCell ref="B4:B5"/>
    <mergeCell ref="C4:C5"/>
    <mergeCell ref="D4:D5"/>
    <mergeCell ref="E4:E5"/>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E6"/>
  <sheetViews>
    <sheetView zoomScalePageLayoutView="0" workbookViewId="0" topLeftCell="A1">
      <selection activeCell="F18" sqref="F18"/>
    </sheetView>
  </sheetViews>
  <sheetFormatPr defaultColWidth="9.00390625" defaultRowHeight="14.25"/>
  <cols>
    <col min="1" max="1" width="19.50390625" style="0" customWidth="1"/>
    <col min="2" max="5" width="14.625" style="0" customWidth="1"/>
  </cols>
  <sheetData>
    <row r="1" spans="1:5" s="1" customFormat="1" ht="18" customHeight="1">
      <c r="A1" s="153" t="s">
        <v>618</v>
      </c>
      <c r="B1" s="153"/>
      <c r="C1" s="153"/>
      <c r="D1" s="153"/>
      <c r="E1" s="153"/>
    </row>
    <row r="2" spans="1:5" ht="23.25" customHeight="1">
      <c r="A2" s="154" t="s">
        <v>619</v>
      </c>
      <c r="B2" s="154"/>
      <c r="C2" s="154"/>
      <c r="D2" s="154"/>
      <c r="E2" s="154"/>
    </row>
    <row r="3" spans="1:5" ht="20.25" customHeight="1">
      <c r="A3" s="155" t="s">
        <v>607</v>
      </c>
      <c r="B3" s="155"/>
      <c r="C3" s="155"/>
      <c r="D3" s="155"/>
      <c r="E3" s="155"/>
    </row>
    <row r="4" spans="1:5" ht="31.5" customHeight="1">
      <c r="A4" s="156"/>
      <c r="B4" s="157" t="s">
        <v>608</v>
      </c>
      <c r="C4" s="157" t="s">
        <v>620</v>
      </c>
      <c r="D4" s="157" t="s">
        <v>621</v>
      </c>
      <c r="E4" s="157" t="s">
        <v>623</v>
      </c>
    </row>
    <row r="5" spans="1:5" ht="30" customHeight="1">
      <c r="A5" s="156"/>
      <c r="B5" s="157"/>
      <c r="C5" s="157"/>
      <c r="D5" s="157"/>
      <c r="E5" s="157"/>
    </row>
    <row r="6" spans="1:5" ht="88.5" customHeight="1">
      <c r="A6" s="117" t="s">
        <v>622</v>
      </c>
      <c r="B6" s="118">
        <f>C6+D6+E6</f>
        <v>658839</v>
      </c>
      <c r="C6" s="118">
        <v>350013</v>
      </c>
      <c r="D6" s="118">
        <v>223639</v>
      </c>
      <c r="E6" s="118">
        <v>85187</v>
      </c>
    </row>
    <row r="7" s="116" customFormat="1" ht="14.25"/>
  </sheetData>
  <sheetProtection/>
  <mergeCells count="8">
    <mergeCell ref="A1:E1"/>
    <mergeCell ref="A2:E2"/>
    <mergeCell ref="A3:E3"/>
    <mergeCell ref="A4:A5"/>
    <mergeCell ref="B4:B5"/>
    <mergeCell ref="C4:C5"/>
    <mergeCell ref="D4:D5"/>
    <mergeCell ref="E4:E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E436"/>
  <sheetViews>
    <sheetView zoomScaleSheetLayoutView="100" zoomScalePageLayoutView="0" workbookViewId="0" topLeftCell="A1">
      <selection activeCell="A3" sqref="A3"/>
    </sheetView>
  </sheetViews>
  <sheetFormatPr defaultColWidth="14.25390625" defaultRowHeight="24.75" customHeight="1"/>
  <cols>
    <col min="1" max="1" width="28.125" style="77" customWidth="1"/>
    <col min="2" max="3" width="12.625" style="78" customWidth="1"/>
    <col min="4" max="4" width="12.25390625" style="79" customWidth="1"/>
    <col min="5" max="5" width="37.25390625" style="80" customWidth="1"/>
    <col min="6" max="251" width="9.00390625" style="81" customWidth="1"/>
    <col min="252" max="252" width="42.25390625" style="81" customWidth="1"/>
    <col min="253" max="255" width="13.875" style="81" customWidth="1"/>
    <col min="256" max="16384" width="14.25390625" style="81" customWidth="1"/>
  </cols>
  <sheetData>
    <row r="1" spans="1:5" ht="24.75" customHeight="1">
      <c r="A1" s="77" t="s">
        <v>409</v>
      </c>
      <c r="E1" s="80" t="s">
        <v>410</v>
      </c>
    </row>
    <row r="2" spans="1:5" ht="24.75" customHeight="1">
      <c r="A2" s="129" t="s">
        <v>606</v>
      </c>
      <c r="B2" s="129"/>
      <c r="C2" s="129"/>
      <c r="D2" s="129"/>
      <c r="E2" s="129"/>
    </row>
    <row r="3" ht="24.75" customHeight="1">
      <c r="E3" s="82" t="s">
        <v>411</v>
      </c>
    </row>
    <row r="4" spans="1:5" ht="51.75">
      <c r="A4" s="83" t="s">
        <v>412</v>
      </c>
      <c r="B4" s="84" t="s">
        <v>563</v>
      </c>
      <c r="C4" s="84" t="s">
        <v>413</v>
      </c>
      <c r="D4" s="85" t="s">
        <v>562</v>
      </c>
      <c r="E4" s="85" t="s">
        <v>414</v>
      </c>
    </row>
    <row r="5" spans="1:5" ht="24.75" customHeight="1">
      <c r="A5" s="86" t="s">
        <v>166</v>
      </c>
      <c r="B5" s="87">
        <v>151522</v>
      </c>
      <c r="C5" s="87">
        <v>155029</v>
      </c>
      <c r="D5" s="88">
        <f>C5/B5-1</f>
        <v>0.023145153839046584</v>
      </c>
      <c r="E5" s="89"/>
    </row>
    <row r="6" spans="1:5" ht="24.75" customHeight="1">
      <c r="A6" s="90" t="s">
        <v>415</v>
      </c>
      <c r="B6" s="87">
        <v>1484</v>
      </c>
      <c r="C6" s="87">
        <v>1758</v>
      </c>
      <c r="D6" s="88">
        <f aca="true" t="shared" si="0" ref="D6:D69">C6/B6-1</f>
        <v>0.1846361185983827</v>
      </c>
      <c r="E6" s="89"/>
    </row>
    <row r="7" spans="1:5" ht="24.75" customHeight="1">
      <c r="A7" s="90" t="s">
        <v>167</v>
      </c>
      <c r="B7" s="87">
        <v>804</v>
      </c>
      <c r="C7" s="87">
        <v>968</v>
      </c>
      <c r="D7" s="88">
        <f t="shared" si="0"/>
        <v>0.20398009950248763</v>
      </c>
      <c r="E7" s="89"/>
    </row>
    <row r="8" spans="1:5" ht="24.75" customHeight="1">
      <c r="A8" s="90" t="s">
        <v>168</v>
      </c>
      <c r="B8" s="87">
        <v>63</v>
      </c>
      <c r="C8" s="87">
        <v>100</v>
      </c>
      <c r="D8" s="88">
        <f t="shared" si="0"/>
        <v>0.5873015873015872</v>
      </c>
      <c r="E8" s="89"/>
    </row>
    <row r="9" spans="1:5" ht="24.75" customHeight="1">
      <c r="A9" s="91" t="s">
        <v>170</v>
      </c>
      <c r="B9" s="87">
        <v>99</v>
      </c>
      <c r="C9" s="87">
        <v>110</v>
      </c>
      <c r="D9" s="88">
        <f t="shared" si="0"/>
        <v>0.11111111111111116</v>
      </c>
      <c r="E9" s="89"/>
    </row>
    <row r="10" spans="1:5" ht="24.75" customHeight="1">
      <c r="A10" s="86" t="s">
        <v>171</v>
      </c>
      <c r="B10" s="87">
        <v>96</v>
      </c>
      <c r="C10" s="87">
        <v>120</v>
      </c>
      <c r="D10" s="88">
        <f t="shared" si="0"/>
        <v>0.25</v>
      </c>
      <c r="E10" s="89"/>
    </row>
    <row r="11" spans="1:5" ht="24.75" customHeight="1">
      <c r="A11" s="86" t="s">
        <v>172</v>
      </c>
      <c r="B11" s="87">
        <v>422</v>
      </c>
      <c r="C11" s="87">
        <v>460</v>
      </c>
      <c r="D11" s="88">
        <f t="shared" si="0"/>
        <v>0.09004739336492884</v>
      </c>
      <c r="E11" s="89"/>
    </row>
    <row r="12" spans="1:5" ht="24.75" customHeight="1">
      <c r="A12" s="90" t="s">
        <v>416</v>
      </c>
      <c r="B12" s="87">
        <v>838</v>
      </c>
      <c r="C12" s="87">
        <v>952</v>
      </c>
      <c r="D12" s="88">
        <f t="shared" si="0"/>
        <v>0.13603818615751795</v>
      </c>
      <c r="E12" s="89"/>
    </row>
    <row r="13" spans="1:5" ht="24.75" customHeight="1">
      <c r="A13" s="90" t="s">
        <v>167</v>
      </c>
      <c r="B13" s="87">
        <v>480</v>
      </c>
      <c r="C13" s="87">
        <v>614</v>
      </c>
      <c r="D13" s="88">
        <f t="shared" si="0"/>
        <v>0.27916666666666656</v>
      </c>
      <c r="E13" s="89"/>
    </row>
    <row r="14" spans="1:5" ht="24.75" customHeight="1">
      <c r="A14" s="90" t="s">
        <v>168</v>
      </c>
      <c r="B14" s="87">
        <v>80</v>
      </c>
      <c r="C14" s="87">
        <v>55</v>
      </c>
      <c r="D14" s="88">
        <f t="shared" si="0"/>
        <v>-0.3125</v>
      </c>
      <c r="E14" s="89"/>
    </row>
    <row r="15" spans="1:5" ht="24.75" customHeight="1">
      <c r="A15" s="91" t="s">
        <v>174</v>
      </c>
      <c r="B15" s="87">
        <v>82</v>
      </c>
      <c r="C15" s="87">
        <v>83</v>
      </c>
      <c r="D15" s="88">
        <f t="shared" si="0"/>
        <v>0.012195121951219523</v>
      </c>
      <c r="E15" s="89"/>
    </row>
    <row r="16" spans="1:5" ht="24.75" customHeight="1">
      <c r="A16" s="91" t="s">
        <v>175</v>
      </c>
      <c r="B16" s="87">
        <v>130</v>
      </c>
      <c r="C16" s="87">
        <v>120</v>
      </c>
      <c r="D16" s="88">
        <f t="shared" si="0"/>
        <v>-0.07692307692307687</v>
      </c>
      <c r="E16" s="89"/>
    </row>
    <row r="17" spans="1:5" ht="24.75" customHeight="1">
      <c r="A17" s="91" t="s">
        <v>176</v>
      </c>
      <c r="B17" s="87">
        <v>66</v>
      </c>
      <c r="C17" s="87">
        <v>80</v>
      </c>
      <c r="D17" s="88">
        <f t="shared" si="0"/>
        <v>0.21212121212121215</v>
      </c>
      <c r="E17" s="89"/>
    </row>
    <row r="18" spans="1:5" ht="17.25">
      <c r="A18" s="90" t="s">
        <v>417</v>
      </c>
      <c r="B18" s="87">
        <v>24673</v>
      </c>
      <c r="C18" s="87">
        <v>19704</v>
      </c>
      <c r="D18" s="88">
        <f t="shared" si="0"/>
        <v>-0.20139423661492317</v>
      </c>
      <c r="E18" s="89"/>
    </row>
    <row r="19" spans="1:5" ht="24.75" customHeight="1">
      <c r="A19" s="90" t="s">
        <v>167</v>
      </c>
      <c r="B19" s="87">
        <v>16456</v>
      </c>
      <c r="C19" s="87">
        <v>15017</v>
      </c>
      <c r="D19" s="88">
        <f t="shared" si="0"/>
        <v>-0.08744530870199319</v>
      </c>
      <c r="E19" s="89"/>
    </row>
    <row r="20" spans="1:5" ht="24.75" customHeight="1">
      <c r="A20" s="90" t="s">
        <v>168</v>
      </c>
      <c r="B20" s="87">
        <v>3168</v>
      </c>
      <c r="C20" s="87">
        <v>3246</v>
      </c>
      <c r="D20" s="88">
        <f t="shared" si="0"/>
        <v>0.024621212121212155</v>
      </c>
      <c r="E20" s="89"/>
    </row>
    <row r="21" spans="1:5" ht="17.25">
      <c r="A21" s="91" t="s">
        <v>169</v>
      </c>
      <c r="B21" s="87">
        <v>2484</v>
      </c>
      <c r="C21" s="87">
        <v>800</v>
      </c>
      <c r="D21" s="88">
        <f t="shared" si="0"/>
        <v>-0.677938808373591</v>
      </c>
      <c r="E21" s="89" t="s">
        <v>418</v>
      </c>
    </row>
    <row r="22" spans="1:5" ht="24.75" customHeight="1">
      <c r="A22" s="90" t="s">
        <v>177</v>
      </c>
      <c r="B22" s="87">
        <v>433</v>
      </c>
      <c r="C22" s="87">
        <v>358</v>
      </c>
      <c r="D22" s="88">
        <f t="shared" si="0"/>
        <v>-0.17321016166281755</v>
      </c>
      <c r="E22" s="89"/>
    </row>
    <row r="23" spans="1:5" ht="17.25">
      <c r="A23" s="91" t="s">
        <v>178</v>
      </c>
      <c r="B23" s="87">
        <v>2132</v>
      </c>
      <c r="C23" s="87">
        <v>283</v>
      </c>
      <c r="D23" s="88">
        <f t="shared" si="0"/>
        <v>-0.8672607879924953</v>
      </c>
      <c r="E23" s="89"/>
    </row>
    <row r="24" spans="1:5" ht="24.75" customHeight="1">
      <c r="A24" s="90" t="s">
        <v>419</v>
      </c>
      <c r="B24" s="87">
        <v>2166</v>
      </c>
      <c r="C24" s="87">
        <v>2440</v>
      </c>
      <c r="D24" s="88">
        <f t="shared" si="0"/>
        <v>0.12650046168051698</v>
      </c>
      <c r="E24" s="89"/>
    </row>
    <row r="25" spans="1:5" ht="24.75" customHeight="1">
      <c r="A25" s="90" t="s">
        <v>167</v>
      </c>
      <c r="B25" s="87">
        <v>1268</v>
      </c>
      <c r="C25" s="87">
        <v>1813</v>
      </c>
      <c r="D25" s="88">
        <f t="shared" si="0"/>
        <v>0.42981072555205047</v>
      </c>
      <c r="E25" s="89"/>
    </row>
    <row r="26" spans="1:5" ht="24.75" customHeight="1">
      <c r="A26" s="90" t="s">
        <v>168</v>
      </c>
      <c r="B26" s="87">
        <v>507</v>
      </c>
      <c r="C26" s="87">
        <v>100</v>
      </c>
      <c r="D26" s="88">
        <f t="shared" si="0"/>
        <v>-0.8027613412228797</v>
      </c>
      <c r="E26" s="89"/>
    </row>
    <row r="27" spans="1:5" ht="24.75" customHeight="1">
      <c r="A27" s="91" t="s">
        <v>179</v>
      </c>
      <c r="B27" s="87">
        <v>7</v>
      </c>
      <c r="C27" s="87">
        <v>30</v>
      </c>
      <c r="D27" s="88">
        <f t="shared" si="0"/>
        <v>3.2857142857142856</v>
      </c>
      <c r="E27" s="89"/>
    </row>
    <row r="28" spans="1:5" ht="24.75" customHeight="1">
      <c r="A28" s="91" t="s">
        <v>180</v>
      </c>
      <c r="B28" s="87">
        <v>163</v>
      </c>
      <c r="C28" s="87">
        <v>177</v>
      </c>
      <c r="D28" s="88">
        <f t="shared" si="0"/>
        <v>0.08588957055214719</v>
      </c>
      <c r="E28" s="89"/>
    </row>
    <row r="29" spans="1:5" ht="24.75" customHeight="1">
      <c r="A29" s="90" t="s">
        <v>181</v>
      </c>
      <c r="B29" s="87">
        <v>12</v>
      </c>
      <c r="C29" s="87">
        <v>20</v>
      </c>
      <c r="D29" s="88">
        <f t="shared" si="0"/>
        <v>0.6666666666666667</v>
      </c>
      <c r="E29" s="89"/>
    </row>
    <row r="30" spans="1:5" ht="24.75" customHeight="1">
      <c r="A30" s="90" t="s">
        <v>182</v>
      </c>
      <c r="B30" s="87">
        <v>50</v>
      </c>
      <c r="C30" s="87">
        <v>128</v>
      </c>
      <c r="D30" s="88">
        <f t="shared" si="0"/>
        <v>1.56</v>
      </c>
      <c r="E30" s="89"/>
    </row>
    <row r="31" spans="1:5" ht="24.75" customHeight="1">
      <c r="A31" s="90" t="s">
        <v>173</v>
      </c>
      <c r="B31" s="87">
        <v>159</v>
      </c>
      <c r="C31" s="87">
        <v>73</v>
      </c>
      <c r="D31" s="88">
        <f t="shared" si="0"/>
        <v>-0.5408805031446541</v>
      </c>
      <c r="E31" s="89"/>
    </row>
    <row r="32" spans="1:5" ht="24.75" customHeight="1">
      <c r="A32" s="91" t="s">
        <v>183</v>
      </c>
      <c r="B32" s="87" t="s">
        <v>310</v>
      </c>
      <c r="C32" s="87">
        <v>100</v>
      </c>
      <c r="D32" s="88" t="s">
        <v>310</v>
      </c>
      <c r="E32" s="89"/>
    </row>
    <row r="33" spans="1:5" ht="24.75" customHeight="1">
      <c r="A33" s="91" t="s">
        <v>420</v>
      </c>
      <c r="B33" s="87">
        <v>2278</v>
      </c>
      <c r="C33" s="87">
        <v>1863</v>
      </c>
      <c r="D33" s="88">
        <f t="shared" si="0"/>
        <v>-0.1821773485513608</v>
      </c>
      <c r="E33" s="89"/>
    </row>
    <row r="34" spans="1:5" ht="24.75" customHeight="1">
      <c r="A34" s="91" t="s">
        <v>167</v>
      </c>
      <c r="B34" s="87">
        <v>1018</v>
      </c>
      <c r="C34" s="87">
        <v>1207</v>
      </c>
      <c r="D34" s="88">
        <f t="shared" si="0"/>
        <v>0.18565815324165036</v>
      </c>
      <c r="E34" s="89"/>
    </row>
    <row r="35" spans="1:5" ht="24.75" customHeight="1">
      <c r="A35" s="86" t="s">
        <v>168</v>
      </c>
      <c r="B35" s="87">
        <v>87</v>
      </c>
      <c r="C35" s="87">
        <v>9</v>
      </c>
      <c r="D35" s="88">
        <f t="shared" si="0"/>
        <v>-0.896551724137931</v>
      </c>
      <c r="E35" s="89"/>
    </row>
    <row r="36" spans="1:5" ht="24.75" customHeight="1">
      <c r="A36" s="91" t="s">
        <v>184</v>
      </c>
      <c r="B36" s="87">
        <v>164</v>
      </c>
      <c r="C36" s="87">
        <v>185</v>
      </c>
      <c r="D36" s="88">
        <f t="shared" si="0"/>
        <v>0.12804878048780477</v>
      </c>
      <c r="E36" s="89"/>
    </row>
    <row r="37" spans="1:5" ht="24.75" customHeight="1">
      <c r="A37" s="91" t="s">
        <v>185</v>
      </c>
      <c r="B37" s="87">
        <v>350</v>
      </c>
      <c r="C37" s="87">
        <v>262</v>
      </c>
      <c r="D37" s="88">
        <f t="shared" si="0"/>
        <v>-0.25142857142857145</v>
      </c>
      <c r="E37" s="89"/>
    </row>
    <row r="38" spans="1:5" ht="24.75" customHeight="1">
      <c r="A38" s="91" t="s">
        <v>186</v>
      </c>
      <c r="B38" s="87">
        <v>195</v>
      </c>
      <c r="C38" s="87">
        <v>200</v>
      </c>
      <c r="D38" s="88">
        <f t="shared" si="0"/>
        <v>0.02564102564102555</v>
      </c>
      <c r="E38" s="89"/>
    </row>
    <row r="39" spans="1:5" ht="24.75" customHeight="1">
      <c r="A39" s="90" t="s">
        <v>187</v>
      </c>
      <c r="B39" s="87">
        <v>464</v>
      </c>
      <c r="C39" s="87" t="s">
        <v>310</v>
      </c>
      <c r="D39" s="88" t="s">
        <v>310</v>
      </c>
      <c r="E39" s="89"/>
    </row>
    <row r="40" spans="1:5" ht="24.75" customHeight="1">
      <c r="A40" s="90" t="s">
        <v>421</v>
      </c>
      <c r="B40" s="87">
        <v>5708</v>
      </c>
      <c r="C40" s="87">
        <v>5681</v>
      </c>
      <c r="D40" s="88">
        <f t="shared" si="0"/>
        <v>-0.004730203223545892</v>
      </c>
      <c r="E40" s="89"/>
    </row>
    <row r="41" spans="1:5" ht="24.75" customHeight="1">
      <c r="A41" s="91" t="s">
        <v>167</v>
      </c>
      <c r="B41" s="87">
        <v>2527</v>
      </c>
      <c r="C41" s="87">
        <v>2523</v>
      </c>
      <c r="D41" s="88">
        <f t="shared" si="0"/>
        <v>-0.001582904629995996</v>
      </c>
      <c r="E41" s="89"/>
    </row>
    <row r="42" spans="1:5" ht="24.75" customHeight="1">
      <c r="A42" s="86" t="s">
        <v>168</v>
      </c>
      <c r="B42" s="87">
        <v>515</v>
      </c>
      <c r="C42" s="87">
        <v>200</v>
      </c>
      <c r="D42" s="88">
        <f t="shared" si="0"/>
        <v>-0.6116504854368932</v>
      </c>
      <c r="E42" s="89"/>
    </row>
    <row r="43" spans="1:5" ht="24.75" customHeight="1">
      <c r="A43" s="86" t="s">
        <v>188</v>
      </c>
      <c r="B43" s="87">
        <v>68</v>
      </c>
      <c r="C43" s="87">
        <v>160</v>
      </c>
      <c r="D43" s="88">
        <f t="shared" si="0"/>
        <v>1.3529411764705883</v>
      </c>
      <c r="E43" s="89"/>
    </row>
    <row r="44" spans="1:5" ht="24.75" customHeight="1">
      <c r="A44" s="86" t="s">
        <v>189</v>
      </c>
      <c r="B44" s="87">
        <v>334</v>
      </c>
      <c r="C44" s="87">
        <v>316</v>
      </c>
      <c r="D44" s="88">
        <f t="shared" si="0"/>
        <v>-0.053892215568862256</v>
      </c>
      <c r="E44" s="89"/>
    </row>
    <row r="45" spans="1:5" ht="24.75" customHeight="1">
      <c r="A45" s="90" t="s">
        <v>190</v>
      </c>
      <c r="B45" s="87">
        <v>233</v>
      </c>
      <c r="C45" s="87">
        <v>160</v>
      </c>
      <c r="D45" s="88">
        <f t="shared" si="0"/>
        <v>-0.3133047210300429</v>
      </c>
      <c r="E45" s="89"/>
    </row>
    <row r="46" spans="1:5" ht="24.75" customHeight="1">
      <c r="A46" s="91" t="s">
        <v>173</v>
      </c>
      <c r="B46" s="87">
        <v>988</v>
      </c>
      <c r="C46" s="87">
        <v>1610</v>
      </c>
      <c r="D46" s="88">
        <f t="shared" si="0"/>
        <v>0.6295546558704452</v>
      </c>
      <c r="E46" s="89"/>
    </row>
    <row r="47" spans="1:5" ht="17.25">
      <c r="A47" s="91" t="s">
        <v>191</v>
      </c>
      <c r="B47" s="87">
        <v>1043</v>
      </c>
      <c r="C47" s="87">
        <v>712</v>
      </c>
      <c r="D47" s="88">
        <f t="shared" si="0"/>
        <v>-0.3173537871524449</v>
      </c>
      <c r="E47" s="89"/>
    </row>
    <row r="48" spans="1:5" ht="24.75" customHeight="1">
      <c r="A48" s="91" t="s">
        <v>422</v>
      </c>
      <c r="B48" s="87">
        <v>1604</v>
      </c>
      <c r="C48" s="87">
        <v>2265</v>
      </c>
      <c r="D48" s="88">
        <f t="shared" si="0"/>
        <v>0.41209476309226933</v>
      </c>
      <c r="E48" s="89"/>
    </row>
    <row r="49" spans="1:5" ht="24.75" customHeight="1">
      <c r="A49" s="90" t="s">
        <v>167</v>
      </c>
      <c r="B49" s="87">
        <v>1140</v>
      </c>
      <c r="C49" s="87">
        <v>1517</v>
      </c>
      <c r="D49" s="88">
        <f t="shared" si="0"/>
        <v>0.33070175438596494</v>
      </c>
      <c r="E49" s="89"/>
    </row>
    <row r="50" spans="1:5" ht="24.75" customHeight="1">
      <c r="A50" s="90" t="s">
        <v>168</v>
      </c>
      <c r="B50" s="87">
        <v>23</v>
      </c>
      <c r="C50" s="87">
        <v>58</v>
      </c>
      <c r="D50" s="88">
        <f t="shared" si="0"/>
        <v>1.5217391304347827</v>
      </c>
      <c r="E50" s="89"/>
    </row>
    <row r="51" spans="1:5" ht="24.75" customHeight="1">
      <c r="A51" s="91" t="s">
        <v>192</v>
      </c>
      <c r="B51" s="87">
        <v>149</v>
      </c>
      <c r="C51" s="87">
        <v>295</v>
      </c>
      <c r="D51" s="88">
        <f t="shared" si="0"/>
        <v>0.9798657718120805</v>
      </c>
      <c r="E51" s="89"/>
    </row>
    <row r="52" spans="1:5" ht="24.75" customHeight="1">
      <c r="A52" s="91" t="s">
        <v>173</v>
      </c>
      <c r="B52" s="87">
        <v>292</v>
      </c>
      <c r="C52" s="87">
        <v>396</v>
      </c>
      <c r="D52" s="88">
        <f t="shared" si="0"/>
        <v>0.3561643835616439</v>
      </c>
      <c r="E52" s="89"/>
    </row>
    <row r="53" spans="1:5" ht="24.75" customHeight="1">
      <c r="A53" s="91" t="s">
        <v>423</v>
      </c>
      <c r="B53" s="87">
        <v>4842</v>
      </c>
      <c r="C53" s="87">
        <v>1505</v>
      </c>
      <c r="D53" s="88">
        <f t="shared" si="0"/>
        <v>-0.6891780256092523</v>
      </c>
      <c r="E53" s="89"/>
    </row>
    <row r="54" spans="1:5" ht="24.75" customHeight="1">
      <c r="A54" s="91" t="s">
        <v>193</v>
      </c>
      <c r="B54" s="87">
        <v>52</v>
      </c>
      <c r="C54" s="87">
        <v>60</v>
      </c>
      <c r="D54" s="88">
        <f t="shared" si="0"/>
        <v>0.15384615384615374</v>
      </c>
      <c r="E54" s="89"/>
    </row>
    <row r="55" spans="1:5" ht="24.75" customHeight="1">
      <c r="A55" s="90" t="s">
        <v>194</v>
      </c>
      <c r="B55" s="87">
        <v>46</v>
      </c>
      <c r="C55" s="87">
        <v>20</v>
      </c>
      <c r="D55" s="88">
        <f t="shared" si="0"/>
        <v>-0.5652173913043479</v>
      </c>
      <c r="E55" s="89"/>
    </row>
    <row r="56" spans="1:5" ht="24.75" customHeight="1">
      <c r="A56" s="91" t="s">
        <v>195</v>
      </c>
      <c r="B56" s="87">
        <v>176</v>
      </c>
      <c r="C56" s="87">
        <v>120</v>
      </c>
      <c r="D56" s="88">
        <f t="shared" si="0"/>
        <v>-0.31818181818181823</v>
      </c>
      <c r="E56" s="89"/>
    </row>
    <row r="57" spans="1:5" ht="24.75" customHeight="1">
      <c r="A57" s="91" t="s">
        <v>173</v>
      </c>
      <c r="B57" s="87">
        <v>265</v>
      </c>
      <c r="C57" s="87">
        <v>231</v>
      </c>
      <c r="D57" s="88">
        <f t="shared" si="0"/>
        <v>-0.1283018867924528</v>
      </c>
      <c r="E57" s="89"/>
    </row>
    <row r="58" spans="1:5" ht="24" customHeight="1">
      <c r="A58" s="91" t="s">
        <v>196</v>
      </c>
      <c r="B58" s="87">
        <f>657+3646</f>
        <v>4303</v>
      </c>
      <c r="C58" s="87">
        <v>1074</v>
      </c>
      <c r="D58" s="88">
        <f t="shared" si="0"/>
        <v>-0.7504066930048803</v>
      </c>
      <c r="E58" s="89"/>
    </row>
    <row r="59" spans="1:5" ht="24.75" customHeight="1">
      <c r="A59" s="86" t="s">
        <v>424</v>
      </c>
      <c r="B59" s="87">
        <v>1748</v>
      </c>
      <c r="C59" s="87">
        <v>3159</v>
      </c>
      <c r="D59" s="88">
        <f t="shared" si="0"/>
        <v>0.80720823798627</v>
      </c>
      <c r="E59" s="89"/>
    </row>
    <row r="60" spans="1:5" ht="24.75" customHeight="1">
      <c r="A60" s="90" t="s">
        <v>167</v>
      </c>
      <c r="B60" s="87">
        <v>1173</v>
      </c>
      <c r="C60" s="87">
        <v>2413</v>
      </c>
      <c r="D60" s="88">
        <f t="shared" si="0"/>
        <v>1.0571184995737424</v>
      </c>
      <c r="E60" s="89" t="s">
        <v>425</v>
      </c>
    </row>
    <row r="61" spans="1:5" ht="24.75" customHeight="1">
      <c r="A61" s="90" t="s">
        <v>168</v>
      </c>
      <c r="B61" s="87">
        <v>178</v>
      </c>
      <c r="C61" s="87">
        <v>75</v>
      </c>
      <c r="D61" s="88">
        <f t="shared" si="0"/>
        <v>-0.5786516853932584</v>
      </c>
      <c r="E61" s="89"/>
    </row>
    <row r="62" spans="1:5" ht="24.75" customHeight="1">
      <c r="A62" s="90" t="s">
        <v>197</v>
      </c>
      <c r="B62" s="87">
        <v>397</v>
      </c>
      <c r="C62" s="87">
        <v>671</v>
      </c>
      <c r="D62" s="88">
        <f t="shared" si="0"/>
        <v>0.6901763224181361</v>
      </c>
      <c r="E62" s="89"/>
    </row>
    <row r="63" spans="1:5" ht="24.75" customHeight="1">
      <c r="A63" s="86" t="s">
        <v>426</v>
      </c>
      <c r="B63" s="87">
        <v>6178</v>
      </c>
      <c r="C63" s="87">
        <v>5113</v>
      </c>
      <c r="D63" s="88">
        <f t="shared" si="0"/>
        <v>-0.17238588539980582</v>
      </c>
      <c r="E63" s="89"/>
    </row>
    <row r="64" spans="1:5" ht="24.75" customHeight="1">
      <c r="A64" s="90" t="s">
        <v>167</v>
      </c>
      <c r="B64" s="87">
        <v>2743</v>
      </c>
      <c r="C64" s="87">
        <v>2578</v>
      </c>
      <c r="D64" s="88">
        <f t="shared" si="0"/>
        <v>-0.06015311702515491</v>
      </c>
      <c r="E64" s="89"/>
    </row>
    <row r="65" spans="1:5" ht="24.75" customHeight="1">
      <c r="A65" s="90" t="s">
        <v>168</v>
      </c>
      <c r="B65" s="87">
        <v>582</v>
      </c>
      <c r="C65" s="87">
        <v>221</v>
      </c>
      <c r="D65" s="88">
        <f t="shared" si="0"/>
        <v>-0.6202749140893471</v>
      </c>
      <c r="E65" s="89"/>
    </row>
    <row r="66" spans="1:5" ht="24.75" customHeight="1">
      <c r="A66" s="90" t="s">
        <v>198</v>
      </c>
      <c r="B66" s="87">
        <v>212</v>
      </c>
      <c r="C66" s="87">
        <v>255</v>
      </c>
      <c r="D66" s="88">
        <f t="shared" si="0"/>
        <v>0.20283018867924518</v>
      </c>
      <c r="E66" s="89"/>
    </row>
    <row r="67" spans="1:5" ht="24.75" customHeight="1">
      <c r="A67" s="90" t="s">
        <v>199</v>
      </c>
      <c r="B67" s="87">
        <v>276</v>
      </c>
      <c r="C67" s="87">
        <v>70</v>
      </c>
      <c r="D67" s="88">
        <f t="shared" si="0"/>
        <v>-0.7463768115942029</v>
      </c>
      <c r="E67" s="89"/>
    </row>
    <row r="68" spans="1:5" ht="24.75" customHeight="1">
      <c r="A68" s="90" t="s">
        <v>173</v>
      </c>
      <c r="B68" s="87">
        <v>1264</v>
      </c>
      <c r="C68" s="87">
        <v>1583</v>
      </c>
      <c r="D68" s="88">
        <f t="shared" si="0"/>
        <v>0.2523734177215189</v>
      </c>
      <c r="E68" s="89"/>
    </row>
    <row r="69" spans="1:5" ht="24.75" customHeight="1">
      <c r="A69" s="91" t="s">
        <v>200</v>
      </c>
      <c r="B69" s="87">
        <v>1101</v>
      </c>
      <c r="C69" s="87">
        <v>406</v>
      </c>
      <c r="D69" s="88">
        <f t="shared" si="0"/>
        <v>-0.631244323342416</v>
      </c>
      <c r="E69" s="89"/>
    </row>
    <row r="70" spans="1:5" ht="24.75" customHeight="1">
      <c r="A70" s="91" t="s">
        <v>427</v>
      </c>
      <c r="B70" s="87">
        <v>202</v>
      </c>
      <c r="C70" s="87">
        <v>227</v>
      </c>
      <c r="D70" s="88">
        <f aca="true" t="shared" si="1" ref="D70:D133">C70/B70-1</f>
        <v>0.12376237623762387</v>
      </c>
      <c r="E70" s="89"/>
    </row>
    <row r="71" spans="1:5" ht="24.75" customHeight="1">
      <c r="A71" s="90" t="s">
        <v>201</v>
      </c>
      <c r="B71" s="87">
        <v>68</v>
      </c>
      <c r="C71" s="87">
        <v>60</v>
      </c>
      <c r="D71" s="88">
        <f t="shared" si="1"/>
        <v>-0.11764705882352944</v>
      </c>
      <c r="E71" s="89"/>
    </row>
    <row r="72" spans="1:5" ht="24.75" customHeight="1">
      <c r="A72" s="91" t="s">
        <v>173</v>
      </c>
      <c r="B72" s="87">
        <f>6+128</f>
        <v>134</v>
      </c>
      <c r="C72" s="87">
        <v>167</v>
      </c>
      <c r="D72" s="88">
        <f t="shared" si="1"/>
        <v>0.24626865671641784</v>
      </c>
      <c r="E72" s="89"/>
    </row>
    <row r="73" spans="1:5" ht="17.25">
      <c r="A73" s="90" t="s">
        <v>428</v>
      </c>
      <c r="B73" s="87">
        <v>597</v>
      </c>
      <c r="C73" s="87">
        <v>412</v>
      </c>
      <c r="D73" s="88">
        <f t="shared" si="1"/>
        <v>-0.3098827470686767</v>
      </c>
      <c r="E73" s="89"/>
    </row>
    <row r="74" spans="1:5" ht="17.25">
      <c r="A74" s="91" t="s">
        <v>202</v>
      </c>
      <c r="B74" s="87">
        <v>448</v>
      </c>
      <c r="C74" s="87">
        <v>342</v>
      </c>
      <c r="D74" s="88">
        <f t="shared" si="1"/>
        <v>-0.2366071428571429</v>
      </c>
      <c r="E74" s="89"/>
    </row>
    <row r="75" spans="1:5" ht="17.25">
      <c r="A75" s="91" t="s">
        <v>203</v>
      </c>
      <c r="B75" s="87">
        <f>79+70</f>
        <v>149</v>
      </c>
      <c r="C75" s="87">
        <v>70</v>
      </c>
      <c r="D75" s="88">
        <f t="shared" si="1"/>
        <v>-0.5302013422818792</v>
      </c>
      <c r="E75" s="89"/>
    </row>
    <row r="76" spans="1:5" ht="24.75" customHeight="1">
      <c r="A76" s="90" t="s">
        <v>429</v>
      </c>
      <c r="B76" s="87">
        <v>31</v>
      </c>
      <c r="C76" s="87">
        <v>25</v>
      </c>
      <c r="D76" s="88">
        <f t="shared" si="1"/>
        <v>-0.19354838709677424</v>
      </c>
      <c r="E76" s="89"/>
    </row>
    <row r="77" spans="1:5" ht="24.75" customHeight="1">
      <c r="A77" s="91" t="s">
        <v>204</v>
      </c>
      <c r="B77" s="87">
        <v>31</v>
      </c>
      <c r="C77" s="87">
        <v>25</v>
      </c>
      <c r="D77" s="88">
        <f t="shared" si="1"/>
        <v>-0.19354838709677424</v>
      </c>
      <c r="E77" s="89"/>
    </row>
    <row r="78" spans="1:5" ht="24.75" customHeight="1">
      <c r="A78" s="90" t="s">
        <v>430</v>
      </c>
      <c r="B78" s="87">
        <v>43</v>
      </c>
      <c r="C78" s="87">
        <v>45</v>
      </c>
      <c r="D78" s="88">
        <f t="shared" si="1"/>
        <v>0.04651162790697683</v>
      </c>
      <c r="E78" s="89"/>
    </row>
    <row r="79" spans="1:5" ht="24.75" customHeight="1">
      <c r="A79" s="90" t="s">
        <v>167</v>
      </c>
      <c r="B79" s="87">
        <v>43</v>
      </c>
      <c r="C79" s="87">
        <v>45</v>
      </c>
      <c r="D79" s="88">
        <f t="shared" si="1"/>
        <v>0.04651162790697683</v>
      </c>
      <c r="E79" s="89"/>
    </row>
    <row r="80" spans="1:5" ht="24.75" customHeight="1">
      <c r="A80" s="90" t="s">
        <v>431</v>
      </c>
      <c r="B80" s="87">
        <v>884</v>
      </c>
      <c r="C80" s="87">
        <f>SUM(C81:C83)</f>
        <v>400</v>
      </c>
      <c r="D80" s="88">
        <f t="shared" si="1"/>
        <v>-0.5475113122171946</v>
      </c>
      <c r="E80" s="89"/>
    </row>
    <row r="81" spans="1:5" ht="24.75" customHeight="1">
      <c r="A81" s="90" t="s">
        <v>167</v>
      </c>
      <c r="B81" s="87">
        <v>502</v>
      </c>
      <c r="C81" s="87" t="s">
        <v>310</v>
      </c>
      <c r="D81" s="88" t="s">
        <v>310</v>
      </c>
      <c r="E81" s="89" t="s">
        <v>432</v>
      </c>
    </row>
    <row r="82" spans="1:5" ht="24.75" customHeight="1">
      <c r="A82" s="91" t="s">
        <v>168</v>
      </c>
      <c r="B82" s="87">
        <v>128</v>
      </c>
      <c r="C82" s="87">
        <v>45</v>
      </c>
      <c r="D82" s="88">
        <f t="shared" si="1"/>
        <v>-0.6484375</v>
      </c>
      <c r="E82" s="89"/>
    </row>
    <row r="83" spans="1:5" ht="24.75" customHeight="1">
      <c r="A83" s="90" t="s">
        <v>205</v>
      </c>
      <c r="B83" s="87">
        <v>254</v>
      </c>
      <c r="C83" s="87">
        <v>355</v>
      </c>
      <c r="D83" s="88">
        <f t="shared" si="1"/>
        <v>0.3976377952755905</v>
      </c>
      <c r="E83" s="89"/>
    </row>
    <row r="84" spans="1:5" ht="24.75" customHeight="1">
      <c r="A84" s="91" t="s">
        <v>433</v>
      </c>
      <c r="B84" s="87">
        <v>69</v>
      </c>
      <c r="C84" s="87">
        <v>107</v>
      </c>
      <c r="D84" s="88">
        <f t="shared" si="1"/>
        <v>0.5507246376811594</v>
      </c>
      <c r="E84" s="89"/>
    </row>
    <row r="85" spans="1:5" ht="24.75" customHeight="1">
      <c r="A85" s="90" t="s">
        <v>206</v>
      </c>
      <c r="B85" s="87">
        <v>69</v>
      </c>
      <c r="C85" s="87">
        <v>107</v>
      </c>
      <c r="D85" s="88">
        <f t="shared" si="1"/>
        <v>0.5507246376811594</v>
      </c>
      <c r="E85" s="89"/>
    </row>
    <row r="86" spans="1:5" ht="17.25">
      <c r="A86" s="91" t="s">
        <v>434</v>
      </c>
      <c r="B86" s="87">
        <v>253</v>
      </c>
      <c r="C86" s="87">
        <f>SUM(C87:C89)</f>
        <v>548</v>
      </c>
      <c r="D86" s="88">
        <f t="shared" si="1"/>
        <v>1.1660079051383399</v>
      </c>
      <c r="E86" s="89"/>
    </row>
    <row r="87" spans="1:5" ht="24.75" customHeight="1">
      <c r="A87" s="91" t="s">
        <v>167</v>
      </c>
      <c r="B87" s="87">
        <v>143</v>
      </c>
      <c r="C87" s="87">
        <v>396</v>
      </c>
      <c r="D87" s="88">
        <f t="shared" si="1"/>
        <v>1.7692307692307692</v>
      </c>
      <c r="E87" s="89"/>
    </row>
    <row r="88" spans="1:5" ht="24.75" customHeight="1">
      <c r="A88" s="91" t="s">
        <v>168</v>
      </c>
      <c r="B88" s="87" t="s">
        <v>310</v>
      </c>
      <c r="C88" s="87">
        <v>37</v>
      </c>
      <c r="D88" s="88" t="s">
        <v>310</v>
      </c>
      <c r="E88" s="89"/>
    </row>
    <row r="89" spans="1:5" ht="17.25">
      <c r="A89" s="90" t="s">
        <v>207</v>
      </c>
      <c r="B89" s="87">
        <v>110</v>
      </c>
      <c r="C89" s="87">
        <v>115</v>
      </c>
      <c r="D89" s="88">
        <f t="shared" si="1"/>
        <v>0.045454545454545414</v>
      </c>
      <c r="E89" s="89"/>
    </row>
    <row r="90" spans="1:5" ht="24.75" customHeight="1">
      <c r="A90" s="91" t="s">
        <v>435</v>
      </c>
      <c r="B90" s="87">
        <v>6100</v>
      </c>
      <c r="C90" s="87">
        <v>5266</v>
      </c>
      <c r="D90" s="88">
        <f t="shared" si="1"/>
        <v>-0.1367213114754099</v>
      </c>
      <c r="E90" s="89"/>
    </row>
    <row r="91" spans="1:5" ht="24.75" customHeight="1">
      <c r="A91" s="91" t="s">
        <v>167</v>
      </c>
      <c r="B91" s="87">
        <v>811</v>
      </c>
      <c r="C91" s="87">
        <v>1014</v>
      </c>
      <c r="D91" s="88">
        <f t="shared" si="1"/>
        <v>0.250308261405672</v>
      </c>
      <c r="E91" s="92"/>
    </row>
    <row r="92" spans="1:5" ht="24.75" customHeight="1">
      <c r="A92" s="91" t="s">
        <v>168</v>
      </c>
      <c r="B92" s="87">
        <v>325</v>
      </c>
      <c r="C92" s="87">
        <v>140</v>
      </c>
      <c r="D92" s="88">
        <f t="shared" si="1"/>
        <v>-0.5692307692307692</v>
      </c>
      <c r="E92" s="92"/>
    </row>
    <row r="93" spans="1:5" ht="24.75" customHeight="1">
      <c r="A93" s="91" t="s">
        <v>173</v>
      </c>
      <c r="B93" s="93">
        <v>392</v>
      </c>
      <c r="C93" s="93">
        <v>481</v>
      </c>
      <c r="D93" s="94">
        <f t="shared" si="1"/>
        <v>0.2270408163265305</v>
      </c>
      <c r="E93" s="89"/>
    </row>
    <row r="94" spans="1:5" ht="25.5" customHeight="1">
      <c r="A94" s="91" t="s">
        <v>208</v>
      </c>
      <c r="B94" s="93">
        <v>4572</v>
      </c>
      <c r="C94" s="93">
        <v>3632</v>
      </c>
      <c r="D94" s="94">
        <f t="shared" si="1"/>
        <v>-0.20559930008748906</v>
      </c>
      <c r="E94" s="89"/>
    </row>
    <row r="95" spans="1:5" ht="24.75" customHeight="1">
      <c r="A95" s="91" t="s">
        <v>436</v>
      </c>
      <c r="B95" s="93">
        <v>4223</v>
      </c>
      <c r="C95" s="93">
        <v>4208</v>
      </c>
      <c r="D95" s="94">
        <f t="shared" si="1"/>
        <v>-0.003551977267345463</v>
      </c>
      <c r="E95" s="89"/>
    </row>
    <row r="96" spans="1:5" ht="24.75" customHeight="1">
      <c r="A96" s="90" t="s">
        <v>167</v>
      </c>
      <c r="B96" s="93">
        <v>1750</v>
      </c>
      <c r="C96" s="93">
        <v>2095</v>
      </c>
      <c r="D96" s="94">
        <f t="shared" si="1"/>
        <v>0.19714285714285706</v>
      </c>
      <c r="E96" s="89"/>
    </row>
    <row r="97" spans="1:5" ht="24.75" customHeight="1">
      <c r="A97" s="90" t="s">
        <v>168</v>
      </c>
      <c r="B97" s="93">
        <v>2473</v>
      </c>
      <c r="C97" s="93">
        <v>2113</v>
      </c>
      <c r="D97" s="94">
        <f t="shared" si="1"/>
        <v>-0.14557217953902146</v>
      </c>
      <c r="E97" s="89"/>
    </row>
    <row r="98" spans="1:5" ht="24.75" customHeight="1">
      <c r="A98" s="91" t="s">
        <v>437</v>
      </c>
      <c r="B98" s="93">
        <v>3985</v>
      </c>
      <c r="C98" s="93">
        <v>4064</v>
      </c>
      <c r="D98" s="94">
        <f t="shared" si="1"/>
        <v>0.01982434127979915</v>
      </c>
      <c r="E98" s="89"/>
    </row>
    <row r="99" spans="1:5" ht="24.75" customHeight="1">
      <c r="A99" s="86" t="s">
        <v>167</v>
      </c>
      <c r="B99" s="87">
        <v>671</v>
      </c>
      <c r="C99" s="87">
        <v>849</v>
      </c>
      <c r="D99" s="88">
        <f t="shared" si="1"/>
        <v>0.26527570789865873</v>
      </c>
      <c r="E99" s="89"/>
    </row>
    <row r="100" spans="1:5" ht="24.75" customHeight="1">
      <c r="A100" s="90" t="s">
        <v>168</v>
      </c>
      <c r="B100" s="87">
        <v>1155</v>
      </c>
      <c r="C100" s="87">
        <v>1215</v>
      </c>
      <c r="D100" s="88">
        <f t="shared" si="1"/>
        <v>0.051948051948051965</v>
      </c>
      <c r="E100" s="89"/>
    </row>
    <row r="101" spans="1:5" ht="24.75" customHeight="1">
      <c r="A101" s="91" t="s">
        <v>209</v>
      </c>
      <c r="B101" s="87">
        <v>2159</v>
      </c>
      <c r="C101" s="87">
        <v>2000</v>
      </c>
      <c r="D101" s="88">
        <f t="shared" si="1"/>
        <v>-0.07364520611394165</v>
      </c>
      <c r="E101" s="89"/>
    </row>
    <row r="102" spans="1:5" ht="24.75" customHeight="1">
      <c r="A102" s="91" t="s">
        <v>438</v>
      </c>
      <c r="B102" s="87">
        <v>110</v>
      </c>
      <c r="C102" s="87">
        <f>SUM(C103:C104)</f>
        <v>714</v>
      </c>
      <c r="D102" s="88">
        <f t="shared" si="1"/>
        <v>5.490909090909091</v>
      </c>
      <c r="E102" s="89"/>
    </row>
    <row r="103" spans="1:5" ht="30.75" customHeight="1">
      <c r="A103" s="91" t="s">
        <v>439</v>
      </c>
      <c r="B103" s="87" t="s">
        <v>310</v>
      </c>
      <c r="C103" s="87">
        <v>594</v>
      </c>
      <c r="D103" s="88" t="s">
        <v>310</v>
      </c>
      <c r="E103" s="89" t="s">
        <v>440</v>
      </c>
    </row>
    <row r="104" spans="1:5" ht="24.75" customHeight="1">
      <c r="A104" s="91" t="s">
        <v>210</v>
      </c>
      <c r="B104" s="87">
        <v>110</v>
      </c>
      <c r="C104" s="87">
        <v>120</v>
      </c>
      <c r="D104" s="88">
        <f t="shared" si="1"/>
        <v>0.09090909090909083</v>
      </c>
      <c r="E104" s="89"/>
    </row>
    <row r="105" spans="1:5" ht="17.25">
      <c r="A105" s="91" t="s">
        <v>441</v>
      </c>
      <c r="B105" s="87">
        <v>4852</v>
      </c>
      <c r="C105" s="87">
        <f>SUM(C106:C108)</f>
        <v>4608</v>
      </c>
      <c r="D105" s="88">
        <f t="shared" si="1"/>
        <v>-0.05028854080791423</v>
      </c>
      <c r="E105" s="89"/>
    </row>
    <row r="106" spans="1:5" ht="24.75" customHeight="1">
      <c r="A106" s="91" t="s">
        <v>167</v>
      </c>
      <c r="B106" s="87">
        <v>1318</v>
      </c>
      <c r="C106" s="87">
        <v>1779</v>
      </c>
      <c r="D106" s="88">
        <f t="shared" si="1"/>
        <v>0.349772382397572</v>
      </c>
      <c r="E106" s="89"/>
    </row>
    <row r="107" spans="1:5" ht="24.75" customHeight="1">
      <c r="A107" s="91" t="s">
        <v>168</v>
      </c>
      <c r="B107" s="87">
        <v>96</v>
      </c>
      <c r="C107" s="87">
        <v>75</v>
      </c>
      <c r="D107" s="88">
        <f t="shared" si="1"/>
        <v>-0.21875</v>
      </c>
      <c r="E107" s="89"/>
    </row>
    <row r="108" spans="1:5" ht="24.75" customHeight="1">
      <c r="A108" s="90" t="s">
        <v>211</v>
      </c>
      <c r="B108" s="87">
        <v>3438</v>
      </c>
      <c r="C108" s="87">
        <v>2754</v>
      </c>
      <c r="D108" s="88">
        <f t="shared" si="1"/>
        <v>-0.19895287958115182</v>
      </c>
      <c r="E108" s="89"/>
    </row>
    <row r="109" spans="1:5" ht="17.25">
      <c r="A109" s="91" t="s">
        <v>442</v>
      </c>
      <c r="B109" s="87">
        <f>B5-B6-B12-B18-B24-B33-B40-B48-B53-B59-B63-B70-B73-B76-B78-B80-B84-B86-B90-B95-B98-B102-B105</f>
        <v>78654</v>
      </c>
      <c r="C109" s="87">
        <f>C5-C6-C12-C18-C24-C33-C40-C48-C53-C59-C63-C70-C73-C76-C78-C80-C84-C86-C90-C95-C98-C102-C105</f>
        <v>89965</v>
      </c>
      <c r="D109" s="88">
        <f t="shared" si="1"/>
        <v>0.14380705367813462</v>
      </c>
      <c r="E109" s="89"/>
    </row>
    <row r="110" spans="1:5" ht="24.75" customHeight="1">
      <c r="A110" s="91" t="s">
        <v>212</v>
      </c>
      <c r="B110" s="87" t="s">
        <v>310</v>
      </c>
      <c r="C110" s="87">
        <v>300</v>
      </c>
      <c r="D110" s="88" t="s">
        <v>310</v>
      </c>
      <c r="E110" s="95" t="s">
        <v>443</v>
      </c>
    </row>
    <row r="111" spans="1:5" ht="24.75" customHeight="1">
      <c r="A111" s="91" t="s">
        <v>213</v>
      </c>
      <c r="B111" s="87">
        <v>78654</v>
      </c>
      <c r="C111" s="87">
        <f>C109-C110</f>
        <v>89665</v>
      </c>
      <c r="D111" s="88">
        <f t="shared" si="1"/>
        <v>0.13999288020952516</v>
      </c>
      <c r="E111" s="89" t="s">
        <v>444</v>
      </c>
    </row>
    <row r="112" spans="1:5" ht="24.75" customHeight="1">
      <c r="A112" s="86" t="s">
        <v>541</v>
      </c>
      <c r="B112" s="87">
        <v>2166</v>
      </c>
      <c r="C112" s="87">
        <v>1699</v>
      </c>
      <c r="D112" s="88">
        <f t="shared" si="1"/>
        <v>-0.2156048014773777</v>
      </c>
      <c r="E112" s="89"/>
    </row>
    <row r="113" spans="1:5" ht="24.75" customHeight="1">
      <c r="A113" s="91" t="s">
        <v>445</v>
      </c>
      <c r="B113" s="87">
        <v>442</v>
      </c>
      <c r="C113" s="87">
        <v>90</v>
      </c>
      <c r="D113" s="88">
        <f t="shared" si="1"/>
        <v>-0.7963800904977376</v>
      </c>
      <c r="E113" s="89"/>
    </row>
    <row r="114" spans="1:5" ht="24.75" customHeight="1">
      <c r="A114" s="90" t="s">
        <v>214</v>
      </c>
      <c r="B114" s="87">
        <v>70</v>
      </c>
      <c r="C114" s="87">
        <v>90</v>
      </c>
      <c r="D114" s="88">
        <f t="shared" si="1"/>
        <v>0.2857142857142858</v>
      </c>
      <c r="E114" s="89"/>
    </row>
    <row r="115" spans="1:5" ht="24.75" customHeight="1">
      <c r="A115" s="91" t="s">
        <v>446</v>
      </c>
      <c r="B115" s="87">
        <f>B112-B113</f>
        <v>1724</v>
      </c>
      <c r="C115" s="87">
        <v>1609</v>
      </c>
      <c r="D115" s="88">
        <f t="shared" si="1"/>
        <v>-0.06670533642691412</v>
      </c>
      <c r="E115" s="89"/>
    </row>
    <row r="116" spans="1:5" ht="24.75" customHeight="1">
      <c r="A116" s="86" t="s">
        <v>542</v>
      </c>
      <c r="B116" s="87">
        <v>150120</v>
      </c>
      <c r="C116" s="87">
        <v>171327</v>
      </c>
      <c r="D116" s="88">
        <f t="shared" si="1"/>
        <v>0.14126698641087132</v>
      </c>
      <c r="E116" s="89"/>
    </row>
    <row r="117" spans="1:5" ht="24.75" customHeight="1">
      <c r="A117" s="90" t="s">
        <v>447</v>
      </c>
      <c r="B117" s="87">
        <v>5036</v>
      </c>
      <c r="C117" s="87">
        <v>4935</v>
      </c>
      <c r="D117" s="88">
        <f t="shared" si="1"/>
        <v>-0.02005559968228754</v>
      </c>
      <c r="E117" s="89"/>
    </row>
    <row r="118" spans="1:5" ht="24.75" customHeight="1">
      <c r="A118" s="91" t="s">
        <v>215</v>
      </c>
      <c r="B118" s="87">
        <v>5036</v>
      </c>
      <c r="C118" s="87">
        <v>4935</v>
      </c>
      <c r="D118" s="88">
        <f t="shared" si="1"/>
        <v>-0.02005559968228754</v>
      </c>
      <c r="E118" s="89" t="s">
        <v>448</v>
      </c>
    </row>
    <row r="119" spans="1:5" ht="24.75" customHeight="1">
      <c r="A119" s="91" t="s">
        <v>449</v>
      </c>
      <c r="B119" s="87">
        <v>106354</v>
      </c>
      <c r="C119" s="87">
        <v>133349</v>
      </c>
      <c r="D119" s="88">
        <f t="shared" si="1"/>
        <v>0.25382214115124957</v>
      </c>
      <c r="E119" s="89"/>
    </row>
    <row r="120" spans="1:5" ht="24.75" customHeight="1">
      <c r="A120" s="91" t="s">
        <v>167</v>
      </c>
      <c r="B120" s="87">
        <v>84786</v>
      </c>
      <c r="C120" s="87">
        <v>80036</v>
      </c>
      <c r="D120" s="88">
        <f t="shared" si="1"/>
        <v>-0.056023400089637465</v>
      </c>
      <c r="E120" s="89"/>
    </row>
    <row r="121" spans="1:5" ht="44.25" customHeight="1">
      <c r="A121" s="86" t="s">
        <v>168</v>
      </c>
      <c r="B121" s="87">
        <v>2217</v>
      </c>
      <c r="C121" s="87">
        <v>6916</v>
      </c>
      <c r="D121" s="88">
        <f t="shared" si="1"/>
        <v>2.119530897609382</v>
      </c>
      <c r="E121" s="89" t="s">
        <v>450</v>
      </c>
    </row>
    <row r="122" spans="1:5" ht="53.25" customHeight="1">
      <c r="A122" s="90" t="s">
        <v>216</v>
      </c>
      <c r="B122" s="87">
        <v>5161</v>
      </c>
      <c r="C122" s="87">
        <v>31543</v>
      </c>
      <c r="D122" s="88">
        <f t="shared" si="1"/>
        <v>5.11180003875218</v>
      </c>
      <c r="E122" s="89" t="s">
        <v>451</v>
      </c>
    </row>
    <row r="123" spans="1:5" ht="24.75" customHeight="1">
      <c r="A123" s="90" t="s">
        <v>217</v>
      </c>
      <c r="B123" s="87">
        <v>9</v>
      </c>
      <c r="C123" s="87">
        <v>50</v>
      </c>
      <c r="D123" s="88">
        <f t="shared" si="1"/>
        <v>4.555555555555555</v>
      </c>
      <c r="E123" s="89"/>
    </row>
    <row r="124" spans="1:5" ht="24.75" customHeight="1">
      <c r="A124" s="91" t="s">
        <v>218</v>
      </c>
      <c r="B124" s="87">
        <v>859</v>
      </c>
      <c r="C124" s="87">
        <v>980</v>
      </c>
      <c r="D124" s="88">
        <f t="shared" si="1"/>
        <v>0.14086146682188594</v>
      </c>
      <c r="E124" s="89"/>
    </row>
    <row r="125" spans="1:5" ht="24.75" customHeight="1">
      <c r="A125" s="91" t="s">
        <v>219</v>
      </c>
      <c r="B125" s="87">
        <v>150</v>
      </c>
      <c r="C125" s="87">
        <v>130</v>
      </c>
      <c r="D125" s="88">
        <f t="shared" si="1"/>
        <v>-0.1333333333333333</v>
      </c>
      <c r="E125" s="89"/>
    </row>
    <row r="126" spans="1:5" ht="24.75" customHeight="1">
      <c r="A126" s="91" t="s">
        <v>220</v>
      </c>
      <c r="B126" s="87">
        <v>40</v>
      </c>
      <c r="C126" s="87">
        <v>5</v>
      </c>
      <c r="D126" s="88">
        <f t="shared" si="1"/>
        <v>-0.875</v>
      </c>
      <c r="E126" s="89"/>
    </row>
    <row r="127" spans="1:5" ht="24.75" customHeight="1">
      <c r="A127" s="90" t="s">
        <v>221</v>
      </c>
      <c r="B127" s="87">
        <v>141</v>
      </c>
      <c r="C127" s="87">
        <v>186</v>
      </c>
      <c r="D127" s="88">
        <f t="shared" si="1"/>
        <v>0.31914893617021267</v>
      </c>
      <c r="E127" s="89"/>
    </row>
    <row r="128" spans="1:5" ht="24.75" customHeight="1">
      <c r="A128" s="91" t="s">
        <v>222</v>
      </c>
      <c r="B128" s="87">
        <v>2941</v>
      </c>
      <c r="C128" s="87">
        <v>3076</v>
      </c>
      <c r="D128" s="88">
        <f t="shared" si="1"/>
        <v>0.045902754165249915</v>
      </c>
      <c r="E128" s="89"/>
    </row>
    <row r="129" spans="1:5" ht="24.75" customHeight="1">
      <c r="A129" s="91" t="s">
        <v>223</v>
      </c>
      <c r="B129" s="87">
        <v>6</v>
      </c>
      <c r="C129" s="87">
        <v>100</v>
      </c>
      <c r="D129" s="88">
        <f t="shared" si="1"/>
        <v>15.666666666666668</v>
      </c>
      <c r="E129" s="89"/>
    </row>
    <row r="130" spans="1:5" ht="24.75" customHeight="1">
      <c r="A130" s="86" t="s">
        <v>224</v>
      </c>
      <c r="B130" s="87">
        <v>43</v>
      </c>
      <c r="C130" s="87">
        <v>80</v>
      </c>
      <c r="D130" s="88">
        <f t="shared" si="1"/>
        <v>0.8604651162790697</v>
      </c>
      <c r="E130" s="89"/>
    </row>
    <row r="131" spans="1:5" ht="24.75" customHeight="1">
      <c r="A131" s="90" t="s">
        <v>225</v>
      </c>
      <c r="B131" s="87">
        <v>3890</v>
      </c>
      <c r="C131" s="87">
        <v>3692</v>
      </c>
      <c r="D131" s="88">
        <f t="shared" si="1"/>
        <v>-0.050899742930591296</v>
      </c>
      <c r="E131" s="89"/>
    </row>
    <row r="132" spans="1:5" ht="24.75" customHeight="1">
      <c r="A132" s="91" t="s">
        <v>190</v>
      </c>
      <c r="B132" s="87">
        <v>1279</v>
      </c>
      <c r="C132" s="87">
        <v>3021</v>
      </c>
      <c r="D132" s="88">
        <f t="shared" si="1"/>
        <v>1.3620015637216576</v>
      </c>
      <c r="E132" s="89"/>
    </row>
    <row r="133" spans="1:5" ht="24.75" customHeight="1">
      <c r="A133" s="91" t="s">
        <v>226</v>
      </c>
      <c r="B133" s="87">
        <v>4832</v>
      </c>
      <c r="C133" s="87">
        <v>3534</v>
      </c>
      <c r="D133" s="88">
        <f t="shared" si="1"/>
        <v>-0.26862582781456956</v>
      </c>
      <c r="E133" s="89"/>
    </row>
    <row r="134" spans="1:5" ht="24.75" customHeight="1">
      <c r="A134" s="90" t="s">
        <v>452</v>
      </c>
      <c r="B134" s="87">
        <v>908</v>
      </c>
      <c r="C134" s="87">
        <v>1000</v>
      </c>
      <c r="D134" s="88">
        <f aca="true" t="shared" si="2" ref="D134:D197">C134/B134-1</f>
        <v>0.1013215859030836</v>
      </c>
      <c r="E134" s="89"/>
    </row>
    <row r="135" spans="1:5" ht="24.75" customHeight="1">
      <c r="A135" s="90" t="s">
        <v>167</v>
      </c>
      <c r="B135" s="87">
        <v>403</v>
      </c>
      <c r="C135" s="87">
        <v>505</v>
      </c>
      <c r="D135" s="88">
        <f t="shared" si="2"/>
        <v>0.25310173697270466</v>
      </c>
      <c r="E135" s="89"/>
    </row>
    <row r="136" spans="1:5" ht="24.75" customHeight="1">
      <c r="A136" s="90" t="s">
        <v>168</v>
      </c>
      <c r="B136" s="87">
        <v>86</v>
      </c>
      <c r="C136" s="87">
        <v>75</v>
      </c>
      <c r="D136" s="88">
        <f t="shared" si="2"/>
        <v>-0.12790697674418605</v>
      </c>
      <c r="E136" s="89"/>
    </row>
    <row r="137" spans="1:5" ht="24.75" customHeight="1">
      <c r="A137" s="91" t="s">
        <v>227</v>
      </c>
      <c r="B137" s="87">
        <v>419</v>
      </c>
      <c r="C137" s="87">
        <v>420</v>
      </c>
      <c r="D137" s="88">
        <f t="shared" si="2"/>
        <v>0.0023866348448686736</v>
      </c>
      <c r="E137" s="89"/>
    </row>
    <row r="138" spans="1:5" ht="24.75" customHeight="1">
      <c r="A138" s="90" t="s">
        <v>453</v>
      </c>
      <c r="B138" s="87">
        <v>7651</v>
      </c>
      <c r="C138" s="87">
        <v>7847</v>
      </c>
      <c r="D138" s="88">
        <f t="shared" si="2"/>
        <v>0.025617566331198605</v>
      </c>
      <c r="E138" s="89"/>
    </row>
    <row r="139" spans="1:5" ht="24.75" customHeight="1">
      <c r="A139" s="90" t="s">
        <v>167</v>
      </c>
      <c r="B139" s="87">
        <v>5682</v>
      </c>
      <c r="C139" s="87">
        <v>6550</v>
      </c>
      <c r="D139" s="88">
        <f t="shared" si="2"/>
        <v>0.15276311158042932</v>
      </c>
      <c r="E139" s="89"/>
    </row>
    <row r="140" spans="1:5" ht="24.75" customHeight="1">
      <c r="A140" s="90" t="s">
        <v>168</v>
      </c>
      <c r="B140" s="87">
        <v>505</v>
      </c>
      <c r="C140" s="87">
        <v>425</v>
      </c>
      <c r="D140" s="88">
        <f t="shared" si="2"/>
        <v>-0.15841584158415845</v>
      </c>
      <c r="E140" s="89"/>
    </row>
    <row r="141" spans="1:5" ht="24.75" customHeight="1">
      <c r="A141" s="91" t="s">
        <v>228</v>
      </c>
      <c r="B141" s="87">
        <v>60</v>
      </c>
      <c r="C141" s="87">
        <v>100</v>
      </c>
      <c r="D141" s="88">
        <f t="shared" si="2"/>
        <v>0.6666666666666667</v>
      </c>
      <c r="E141" s="89"/>
    </row>
    <row r="142" spans="1:5" ht="24.75" customHeight="1">
      <c r="A142" s="91" t="s">
        <v>229</v>
      </c>
      <c r="B142" s="87">
        <v>547</v>
      </c>
      <c r="C142" s="87">
        <v>630</v>
      </c>
      <c r="D142" s="88">
        <f t="shared" si="2"/>
        <v>0.15173674588665453</v>
      </c>
      <c r="E142" s="89"/>
    </row>
    <row r="143" spans="1:5" ht="24.75" customHeight="1">
      <c r="A143" s="91" t="s">
        <v>230</v>
      </c>
      <c r="B143" s="87">
        <f>13+844</f>
        <v>857</v>
      </c>
      <c r="C143" s="87">
        <v>142</v>
      </c>
      <c r="D143" s="88">
        <f t="shared" si="2"/>
        <v>-0.8343057176196033</v>
      </c>
      <c r="E143" s="89"/>
    </row>
    <row r="144" spans="1:5" ht="24.75" customHeight="1">
      <c r="A144" s="86" t="s">
        <v>454</v>
      </c>
      <c r="B144" s="87">
        <v>12332</v>
      </c>
      <c r="C144" s="87">
        <v>15387</v>
      </c>
      <c r="D144" s="88">
        <f t="shared" si="2"/>
        <v>0.24772948426856956</v>
      </c>
      <c r="E144" s="89"/>
    </row>
    <row r="145" spans="1:5" ht="24.75" customHeight="1">
      <c r="A145" s="90" t="s">
        <v>167</v>
      </c>
      <c r="B145" s="87">
        <v>8987</v>
      </c>
      <c r="C145" s="87">
        <v>11527</v>
      </c>
      <c r="D145" s="88">
        <f t="shared" si="2"/>
        <v>0.28263046622899735</v>
      </c>
      <c r="E145" s="89"/>
    </row>
    <row r="146" spans="1:5" ht="17.25">
      <c r="A146" s="90" t="s">
        <v>168</v>
      </c>
      <c r="B146" s="87">
        <v>1228</v>
      </c>
      <c r="C146" s="87">
        <v>1443</v>
      </c>
      <c r="D146" s="88">
        <f t="shared" si="2"/>
        <v>0.17508143322475567</v>
      </c>
      <c r="E146" s="89"/>
    </row>
    <row r="147" spans="1:5" ht="24.75" customHeight="1">
      <c r="A147" s="91" t="s">
        <v>231</v>
      </c>
      <c r="B147" s="87">
        <v>685</v>
      </c>
      <c r="C147" s="87">
        <v>750</v>
      </c>
      <c r="D147" s="88">
        <f t="shared" si="2"/>
        <v>0.0948905109489051</v>
      </c>
      <c r="E147" s="89"/>
    </row>
    <row r="148" spans="1:5" ht="24.75" customHeight="1">
      <c r="A148" s="91" t="s">
        <v>232</v>
      </c>
      <c r="B148" s="87">
        <v>119</v>
      </c>
      <c r="C148" s="87">
        <v>200</v>
      </c>
      <c r="D148" s="88">
        <f t="shared" si="2"/>
        <v>0.680672268907563</v>
      </c>
      <c r="E148" s="89"/>
    </row>
    <row r="149" spans="1:5" ht="24.75" customHeight="1">
      <c r="A149" s="91" t="s">
        <v>233</v>
      </c>
      <c r="B149" s="87">
        <v>183</v>
      </c>
      <c r="C149" s="87">
        <v>178</v>
      </c>
      <c r="D149" s="88">
        <f t="shared" si="2"/>
        <v>-0.02732240437158473</v>
      </c>
      <c r="E149" s="89"/>
    </row>
    <row r="150" spans="1:5" ht="24.75" customHeight="1">
      <c r="A150" s="90" t="s">
        <v>234</v>
      </c>
      <c r="B150" s="87">
        <v>1130</v>
      </c>
      <c r="C150" s="87">
        <v>1289</v>
      </c>
      <c r="D150" s="88">
        <f t="shared" si="2"/>
        <v>0.14070796460176993</v>
      </c>
      <c r="E150" s="89"/>
    </row>
    <row r="151" spans="1:5" ht="24.75" customHeight="1">
      <c r="A151" s="90" t="s">
        <v>455</v>
      </c>
      <c r="B151" s="87">
        <v>3266</v>
      </c>
      <c r="C151" s="87">
        <v>3027</v>
      </c>
      <c r="D151" s="88">
        <f t="shared" si="2"/>
        <v>-0.0731781996325781</v>
      </c>
      <c r="E151" s="89"/>
    </row>
    <row r="152" spans="1:5" ht="24.75" customHeight="1">
      <c r="A152" s="91" t="s">
        <v>167</v>
      </c>
      <c r="B152" s="87">
        <v>1236</v>
      </c>
      <c r="C152" s="87">
        <v>920</v>
      </c>
      <c r="D152" s="88">
        <f t="shared" si="2"/>
        <v>-0.25566343042071193</v>
      </c>
      <c r="E152" s="89"/>
    </row>
    <row r="153" spans="1:5" ht="24.75" customHeight="1">
      <c r="A153" s="91" t="s">
        <v>168</v>
      </c>
      <c r="B153" s="87">
        <v>95</v>
      </c>
      <c r="C153" s="87">
        <v>45</v>
      </c>
      <c r="D153" s="88">
        <f t="shared" si="2"/>
        <v>-0.5263157894736843</v>
      </c>
      <c r="E153" s="89"/>
    </row>
    <row r="154" spans="1:5" ht="24.75" customHeight="1">
      <c r="A154" s="86" t="s">
        <v>235</v>
      </c>
      <c r="B154" s="87">
        <v>488</v>
      </c>
      <c r="C154" s="87">
        <v>1154</v>
      </c>
      <c r="D154" s="88">
        <f t="shared" si="2"/>
        <v>1.3647540983606556</v>
      </c>
      <c r="E154" s="89"/>
    </row>
    <row r="155" spans="1:5" ht="24.75" customHeight="1">
      <c r="A155" s="90" t="s">
        <v>236</v>
      </c>
      <c r="B155" s="87">
        <v>208</v>
      </c>
      <c r="C155" s="87">
        <v>269</v>
      </c>
      <c r="D155" s="88">
        <f t="shared" si="2"/>
        <v>0.29326923076923084</v>
      </c>
      <c r="E155" s="89"/>
    </row>
    <row r="156" spans="1:5" ht="24.75" customHeight="1">
      <c r="A156" s="90" t="s">
        <v>237</v>
      </c>
      <c r="B156" s="87">
        <v>653</v>
      </c>
      <c r="C156" s="87">
        <v>124</v>
      </c>
      <c r="D156" s="88">
        <f t="shared" si="2"/>
        <v>-0.8101071975497702</v>
      </c>
      <c r="E156" s="89"/>
    </row>
    <row r="157" spans="1:5" ht="24.75" customHeight="1">
      <c r="A157" s="90" t="s">
        <v>238</v>
      </c>
      <c r="B157" s="87">
        <v>308</v>
      </c>
      <c r="C157" s="87">
        <v>410</v>
      </c>
      <c r="D157" s="88">
        <f t="shared" si="2"/>
        <v>0.3311688311688312</v>
      </c>
      <c r="E157" s="89"/>
    </row>
    <row r="158" spans="1:5" ht="24.75" customHeight="1">
      <c r="A158" s="90" t="s">
        <v>239</v>
      </c>
      <c r="B158" s="87">
        <v>278</v>
      </c>
      <c r="C158" s="87">
        <v>105</v>
      </c>
      <c r="D158" s="88">
        <f t="shared" si="2"/>
        <v>-0.6223021582733813</v>
      </c>
      <c r="E158" s="89"/>
    </row>
    <row r="159" spans="1:5" ht="24.75" customHeight="1">
      <c r="A159" s="91" t="s">
        <v>456</v>
      </c>
      <c r="B159" s="87" t="s">
        <v>310</v>
      </c>
      <c r="C159" s="87">
        <v>542</v>
      </c>
      <c r="D159" s="88" t="s">
        <v>310</v>
      </c>
      <c r="E159" s="130" t="s">
        <v>457</v>
      </c>
    </row>
    <row r="160" spans="1:5" ht="24.75" customHeight="1">
      <c r="A160" s="91" t="s">
        <v>167</v>
      </c>
      <c r="B160" s="87" t="s">
        <v>310</v>
      </c>
      <c r="C160" s="87">
        <v>140</v>
      </c>
      <c r="D160" s="88" t="s">
        <v>310</v>
      </c>
      <c r="E160" s="131"/>
    </row>
    <row r="161" spans="1:5" ht="24.75" customHeight="1">
      <c r="A161" s="91" t="s">
        <v>168</v>
      </c>
      <c r="B161" s="87" t="s">
        <v>310</v>
      </c>
      <c r="C161" s="87">
        <v>169</v>
      </c>
      <c r="D161" s="88" t="s">
        <v>310</v>
      </c>
      <c r="E161" s="131"/>
    </row>
    <row r="162" spans="1:5" ht="24.75" customHeight="1">
      <c r="A162" s="90" t="s">
        <v>458</v>
      </c>
      <c r="B162" s="87" t="s">
        <v>310</v>
      </c>
      <c r="C162" s="87">
        <v>233</v>
      </c>
      <c r="D162" s="88" t="s">
        <v>310</v>
      </c>
      <c r="E162" s="132"/>
    </row>
    <row r="163" spans="1:5" ht="24.75" customHeight="1">
      <c r="A163" s="91" t="s">
        <v>459</v>
      </c>
      <c r="B163" s="87">
        <v>14573</v>
      </c>
      <c r="C163" s="87">
        <v>5241</v>
      </c>
      <c r="D163" s="88">
        <f t="shared" si="2"/>
        <v>-0.6403623138681123</v>
      </c>
      <c r="E163" s="95" t="s">
        <v>460</v>
      </c>
    </row>
    <row r="164" spans="1:5" ht="24.75" customHeight="1">
      <c r="A164" s="86" t="s">
        <v>543</v>
      </c>
      <c r="B164" s="87">
        <v>328395</v>
      </c>
      <c r="C164" s="87">
        <v>350871</v>
      </c>
      <c r="D164" s="88">
        <f t="shared" si="2"/>
        <v>0.06844196775224964</v>
      </c>
      <c r="E164" s="89"/>
    </row>
    <row r="165" spans="1:5" ht="24.75" customHeight="1">
      <c r="A165" s="91" t="s">
        <v>461</v>
      </c>
      <c r="B165" s="87">
        <v>5944</v>
      </c>
      <c r="C165" s="87">
        <v>11711</v>
      </c>
      <c r="D165" s="88">
        <f t="shared" si="2"/>
        <v>0.970222072678331</v>
      </c>
      <c r="E165" s="89"/>
    </row>
    <row r="166" spans="1:5" ht="24.75" customHeight="1">
      <c r="A166" s="90" t="s">
        <v>167</v>
      </c>
      <c r="B166" s="87">
        <v>2209</v>
      </c>
      <c r="C166" s="87">
        <v>2200</v>
      </c>
      <c r="D166" s="88">
        <f t="shared" si="2"/>
        <v>-0.004074241738343143</v>
      </c>
      <c r="E166" s="89"/>
    </row>
    <row r="167" spans="1:5" ht="24.75" customHeight="1">
      <c r="A167" s="90" t="s">
        <v>168</v>
      </c>
      <c r="B167" s="87">
        <v>941</v>
      </c>
      <c r="C167" s="87">
        <v>6723</v>
      </c>
      <c r="D167" s="88">
        <f t="shared" si="2"/>
        <v>6.1445270988310305</v>
      </c>
      <c r="E167" s="89" t="s">
        <v>462</v>
      </c>
    </row>
    <row r="168" spans="1:5" ht="24.75" customHeight="1">
      <c r="A168" s="90" t="s">
        <v>169</v>
      </c>
      <c r="B168" s="87">
        <v>16</v>
      </c>
      <c r="C168" s="87">
        <v>20</v>
      </c>
      <c r="D168" s="88">
        <f t="shared" si="2"/>
        <v>0.25</v>
      </c>
      <c r="E168" s="89"/>
    </row>
    <row r="169" spans="1:5" ht="24.75" customHeight="1">
      <c r="A169" s="91" t="s">
        <v>240</v>
      </c>
      <c r="B169" s="87">
        <v>2778</v>
      </c>
      <c r="C169" s="87">
        <v>2768</v>
      </c>
      <c r="D169" s="88">
        <f t="shared" si="2"/>
        <v>-0.003599712023038104</v>
      </c>
      <c r="E169" s="89"/>
    </row>
    <row r="170" spans="1:5" ht="24.75" customHeight="1">
      <c r="A170" s="90" t="s">
        <v>463</v>
      </c>
      <c r="B170" s="87">
        <v>199617</v>
      </c>
      <c r="C170" s="87">
        <v>233205</v>
      </c>
      <c r="D170" s="88">
        <f t="shared" si="2"/>
        <v>0.16826222215542774</v>
      </c>
      <c r="E170" s="89"/>
    </row>
    <row r="171" spans="1:5" ht="33">
      <c r="A171" s="90" t="s">
        <v>241</v>
      </c>
      <c r="B171" s="87">
        <v>5122</v>
      </c>
      <c r="C171" s="87">
        <v>18765</v>
      </c>
      <c r="D171" s="88">
        <f t="shared" si="2"/>
        <v>2.6636079656384224</v>
      </c>
      <c r="E171" s="89" t="s">
        <v>464</v>
      </c>
    </row>
    <row r="172" spans="1:5" ht="24.75" customHeight="1">
      <c r="A172" s="90" t="s">
        <v>242</v>
      </c>
      <c r="B172" s="87">
        <v>86610</v>
      </c>
      <c r="C172" s="87">
        <v>73943</v>
      </c>
      <c r="D172" s="88">
        <f t="shared" si="2"/>
        <v>-0.14625331947812026</v>
      </c>
      <c r="E172" s="89" t="s">
        <v>465</v>
      </c>
    </row>
    <row r="173" spans="1:5" ht="24.75" customHeight="1">
      <c r="A173" s="91" t="s">
        <v>243</v>
      </c>
      <c r="B173" s="87">
        <v>78896</v>
      </c>
      <c r="C173" s="87">
        <v>80775</v>
      </c>
      <c r="D173" s="88">
        <f t="shared" si="2"/>
        <v>0.023816163050091266</v>
      </c>
      <c r="E173" s="89" t="s">
        <v>465</v>
      </c>
    </row>
    <row r="174" spans="1:5" ht="24.75" customHeight="1">
      <c r="A174" s="91" t="s">
        <v>244</v>
      </c>
      <c r="B174" s="87">
        <v>25217</v>
      </c>
      <c r="C174" s="87">
        <v>34343</v>
      </c>
      <c r="D174" s="88">
        <f t="shared" si="2"/>
        <v>0.3618987191180554</v>
      </c>
      <c r="E174" s="89" t="s">
        <v>465</v>
      </c>
    </row>
    <row r="175" spans="1:5" ht="17.25">
      <c r="A175" s="90" t="s">
        <v>245</v>
      </c>
      <c r="B175" s="87">
        <v>3772</v>
      </c>
      <c r="C175" s="87">
        <v>25378</v>
      </c>
      <c r="D175" s="88">
        <f t="shared" si="2"/>
        <v>5.7279957582184515</v>
      </c>
      <c r="E175" s="95" t="s">
        <v>466</v>
      </c>
    </row>
    <row r="176" spans="1:5" ht="24.75" customHeight="1">
      <c r="A176" s="90" t="s">
        <v>467</v>
      </c>
      <c r="B176" s="87">
        <v>9083</v>
      </c>
      <c r="C176" s="87">
        <v>17278</v>
      </c>
      <c r="D176" s="88">
        <f t="shared" si="2"/>
        <v>0.9022349444016293</v>
      </c>
      <c r="E176" s="89"/>
    </row>
    <row r="177" spans="1:5" ht="24.75" customHeight="1">
      <c r="A177" s="90" t="s">
        <v>246</v>
      </c>
      <c r="B177" s="87">
        <v>6064</v>
      </c>
      <c r="C177" s="87">
        <v>6231</v>
      </c>
      <c r="D177" s="88">
        <f t="shared" si="2"/>
        <v>0.02753957783641159</v>
      </c>
      <c r="E177" s="89"/>
    </row>
    <row r="178" spans="1:5" ht="24.75" customHeight="1">
      <c r="A178" s="91" t="s">
        <v>247</v>
      </c>
      <c r="B178" s="87">
        <v>2395</v>
      </c>
      <c r="C178" s="87">
        <v>2417</v>
      </c>
      <c r="D178" s="88">
        <f t="shared" si="2"/>
        <v>0.009185803757828737</v>
      </c>
      <c r="E178" s="89"/>
    </row>
    <row r="179" spans="1:5" ht="17.25">
      <c r="A179" s="91" t="s">
        <v>248</v>
      </c>
      <c r="B179" s="87">
        <v>624</v>
      </c>
      <c r="C179" s="87">
        <v>8630</v>
      </c>
      <c r="D179" s="88">
        <f t="shared" si="2"/>
        <v>12.830128205128204</v>
      </c>
      <c r="E179" s="95" t="s">
        <v>468</v>
      </c>
    </row>
    <row r="180" spans="1:5" ht="24.75" customHeight="1">
      <c r="A180" s="86" t="s">
        <v>469</v>
      </c>
      <c r="B180" s="87">
        <v>1144</v>
      </c>
      <c r="C180" s="87">
        <v>1549</v>
      </c>
      <c r="D180" s="88">
        <f t="shared" si="2"/>
        <v>0.35402097902097895</v>
      </c>
      <c r="E180" s="89"/>
    </row>
    <row r="181" spans="1:5" ht="24.75" customHeight="1">
      <c r="A181" s="91" t="s">
        <v>249</v>
      </c>
      <c r="B181" s="87">
        <v>555</v>
      </c>
      <c r="C181" s="87">
        <v>728</v>
      </c>
      <c r="D181" s="88">
        <f t="shared" si="2"/>
        <v>0.31171171171171164</v>
      </c>
      <c r="E181" s="89"/>
    </row>
    <row r="182" spans="1:5" ht="24.75" customHeight="1">
      <c r="A182" s="91" t="s">
        <v>470</v>
      </c>
      <c r="B182" s="87">
        <v>589</v>
      </c>
      <c r="C182" s="87">
        <v>822</v>
      </c>
      <c r="D182" s="88">
        <f t="shared" si="2"/>
        <v>0.3955857385398982</v>
      </c>
      <c r="E182" s="89"/>
    </row>
    <row r="183" spans="1:5" ht="24.75" customHeight="1">
      <c r="A183" s="91" t="s">
        <v>471</v>
      </c>
      <c r="B183" s="87">
        <v>3910</v>
      </c>
      <c r="C183" s="87">
        <v>3050</v>
      </c>
      <c r="D183" s="88">
        <f t="shared" si="2"/>
        <v>-0.21994884910485935</v>
      </c>
      <c r="E183" s="89"/>
    </row>
    <row r="184" spans="1:5" ht="24.75" customHeight="1">
      <c r="A184" s="91" t="s">
        <v>250</v>
      </c>
      <c r="B184" s="87">
        <v>741</v>
      </c>
      <c r="C184" s="87">
        <v>833</v>
      </c>
      <c r="D184" s="88">
        <f t="shared" si="2"/>
        <v>0.12415654520917685</v>
      </c>
      <c r="E184" s="89"/>
    </row>
    <row r="185" spans="1:5" ht="24.75" customHeight="1">
      <c r="A185" s="90" t="s">
        <v>251</v>
      </c>
      <c r="B185" s="87">
        <v>747</v>
      </c>
      <c r="C185" s="87">
        <v>923</v>
      </c>
      <c r="D185" s="88">
        <f t="shared" si="2"/>
        <v>0.23560910307898264</v>
      </c>
      <c r="E185" s="89"/>
    </row>
    <row r="186" spans="1:5" ht="24.75" customHeight="1">
      <c r="A186" s="90" t="s">
        <v>472</v>
      </c>
      <c r="B186" s="87">
        <v>2422</v>
      </c>
      <c r="C186" s="87">
        <v>1294</v>
      </c>
      <c r="D186" s="88">
        <f t="shared" si="2"/>
        <v>-0.46573080099091657</v>
      </c>
      <c r="E186" s="89"/>
    </row>
    <row r="187" spans="1:5" ht="24.75" customHeight="1">
      <c r="A187" s="90" t="s">
        <v>473</v>
      </c>
      <c r="B187" s="87">
        <v>66697</v>
      </c>
      <c r="C187" s="87">
        <v>56000</v>
      </c>
      <c r="D187" s="88">
        <f t="shared" si="2"/>
        <v>-0.16038202617808894</v>
      </c>
      <c r="E187" s="89"/>
    </row>
    <row r="188" spans="1:5" ht="24.75" customHeight="1">
      <c r="A188" s="90" t="s">
        <v>252</v>
      </c>
      <c r="B188" s="87">
        <v>66697</v>
      </c>
      <c r="C188" s="87">
        <v>56000</v>
      </c>
      <c r="D188" s="88">
        <f t="shared" si="2"/>
        <v>-0.16038202617808894</v>
      </c>
      <c r="E188" s="95" t="s">
        <v>474</v>
      </c>
    </row>
    <row r="189" spans="1:5" ht="60" customHeight="1">
      <c r="A189" s="90" t="s">
        <v>475</v>
      </c>
      <c r="B189" s="87">
        <v>42000</v>
      </c>
      <c r="C189" s="87">
        <v>28079</v>
      </c>
      <c r="D189" s="88">
        <f t="shared" si="2"/>
        <v>-0.33145238095238094</v>
      </c>
      <c r="E189" s="89" t="s">
        <v>476</v>
      </c>
    </row>
    <row r="190" spans="1:5" ht="24.75" customHeight="1">
      <c r="A190" s="86" t="s">
        <v>544</v>
      </c>
      <c r="B190" s="87">
        <v>34268</v>
      </c>
      <c r="C190" s="87">
        <v>33663</v>
      </c>
      <c r="D190" s="88">
        <f t="shared" si="2"/>
        <v>-0.017654955060114386</v>
      </c>
      <c r="E190" s="89"/>
    </row>
    <row r="191" spans="1:5" ht="24.75" customHeight="1">
      <c r="A191" s="91" t="s">
        <v>477</v>
      </c>
      <c r="B191" s="87">
        <v>1500</v>
      </c>
      <c r="C191" s="87">
        <v>2711</v>
      </c>
      <c r="D191" s="88">
        <f t="shared" si="2"/>
        <v>0.8073333333333332</v>
      </c>
      <c r="E191" s="89"/>
    </row>
    <row r="192" spans="1:5" ht="24.75" customHeight="1">
      <c r="A192" s="90" t="s">
        <v>167</v>
      </c>
      <c r="B192" s="87">
        <v>577</v>
      </c>
      <c r="C192" s="87">
        <v>638</v>
      </c>
      <c r="D192" s="88">
        <f t="shared" si="2"/>
        <v>0.10571923743500866</v>
      </c>
      <c r="E192" s="89"/>
    </row>
    <row r="193" spans="1:5" ht="24.75" customHeight="1">
      <c r="A193" s="90" t="s">
        <v>168</v>
      </c>
      <c r="B193" s="87">
        <v>226</v>
      </c>
      <c r="C193" s="87">
        <v>151</v>
      </c>
      <c r="D193" s="88">
        <f t="shared" si="2"/>
        <v>-0.331858407079646</v>
      </c>
      <c r="E193" s="89"/>
    </row>
    <row r="194" spans="1:5" ht="24.75" customHeight="1">
      <c r="A194" s="91" t="s">
        <v>253</v>
      </c>
      <c r="B194" s="87">
        <v>697</v>
      </c>
      <c r="C194" s="87">
        <v>1922</v>
      </c>
      <c r="D194" s="88">
        <f t="shared" si="2"/>
        <v>1.7575322812051648</v>
      </c>
      <c r="E194" s="89" t="s">
        <v>478</v>
      </c>
    </row>
    <row r="195" spans="1:5" ht="24.75" customHeight="1">
      <c r="A195" s="91" t="s">
        <v>479</v>
      </c>
      <c r="B195" s="87">
        <v>286</v>
      </c>
      <c r="C195" s="87">
        <v>516</v>
      </c>
      <c r="D195" s="88">
        <f t="shared" si="2"/>
        <v>0.8041958041958042</v>
      </c>
      <c r="E195" s="89"/>
    </row>
    <row r="196" spans="1:5" ht="24.75" customHeight="1">
      <c r="A196" s="91" t="s">
        <v>254</v>
      </c>
      <c r="B196" s="87">
        <v>96</v>
      </c>
      <c r="C196" s="87">
        <v>234</v>
      </c>
      <c r="D196" s="88">
        <f t="shared" si="2"/>
        <v>1.4375</v>
      </c>
      <c r="E196" s="89"/>
    </row>
    <row r="197" spans="1:5" ht="24.75" customHeight="1">
      <c r="A197" s="90" t="s">
        <v>255</v>
      </c>
      <c r="B197" s="87">
        <v>102</v>
      </c>
      <c r="C197" s="87">
        <v>282</v>
      </c>
      <c r="D197" s="88">
        <f t="shared" si="2"/>
        <v>1.7647058823529411</v>
      </c>
      <c r="E197" s="89"/>
    </row>
    <row r="198" spans="1:5" ht="24.75" customHeight="1">
      <c r="A198" s="90" t="s">
        <v>256</v>
      </c>
      <c r="B198" s="87">
        <v>88</v>
      </c>
      <c r="C198" s="87" t="s">
        <v>310</v>
      </c>
      <c r="D198" s="88" t="s">
        <v>310</v>
      </c>
      <c r="E198" s="89"/>
    </row>
    <row r="199" spans="1:5" ht="24.75" customHeight="1">
      <c r="A199" s="90" t="s">
        <v>480</v>
      </c>
      <c r="B199" s="87">
        <v>205</v>
      </c>
      <c r="C199" s="87">
        <v>8250</v>
      </c>
      <c r="D199" s="88">
        <f aca="true" t="shared" si="3" ref="D199:D249">C199/B199-1</f>
        <v>39.24390243902439</v>
      </c>
      <c r="E199" s="89"/>
    </row>
    <row r="200" spans="1:5" ht="24.75" customHeight="1">
      <c r="A200" s="91" t="s">
        <v>257</v>
      </c>
      <c r="B200" s="87">
        <v>205</v>
      </c>
      <c r="C200" s="87">
        <v>250</v>
      </c>
      <c r="D200" s="88">
        <f t="shared" si="3"/>
        <v>0.2195121951219512</v>
      </c>
      <c r="E200" s="89"/>
    </row>
    <row r="201" spans="1:5" ht="24.75" customHeight="1">
      <c r="A201" s="90" t="s">
        <v>258</v>
      </c>
      <c r="B201" s="87" t="s">
        <v>310</v>
      </c>
      <c r="C201" s="87">
        <v>8000</v>
      </c>
      <c r="D201" s="88" t="s">
        <v>310</v>
      </c>
      <c r="E201" s="95" t="s">
        <v>481</v>
      </c>
    </row>
    <row r="202" spans="1:5" ht="24.75" customHeight="1">
      <c r="A202" s="90" t="s">
        <v>482</v>
      </c>
      <c r="B202" s="87">
        <v>141</v>
      </c>
      <c r="C202" s="87">
        <v>185</v>
      </c>
      <c r="D202" s="88">
        <f t="shared" si="3"/>
        <v>0.3120567375886525</v>
      </c>
      <c r="E202" s="89"/>
    </row>
    <row r="203" spans="1:5" ht="24.75" customHeight="1">
      <c r="A203" s="91" t="s">
        <v>259</v>
      </c>
      <c r="B203" s="87">
        <v>141</v>
      </c>
      <c r="C203" s="87">
        <v>185</v>
      </c>
      <c r="D203" s="88">
        <f t="shared" si="3"/>
        <v>0.3120567375886525</v>
      </c>
      <c r="E203" s="89"/>
    </row>
    <row r="204" spans="1:5" ht="24.75" customHeight="1">
      <c r="A204" s="90" t="s">
        <v>483</v>
      </c>
      <c r="B204" s="87">
        <f>5+32131</f>
        <v>32136</v>
      </c>
      <c r="C204" s="87">
        <v>22000</v>
      </c>
      <c r="D204" s="88">
        <f t="shared" si="3"/>
        <v>-0.31540950958426683</v>
      </c>
      <c r="E204" s="89"/>
    </row>
    <row r="205" spans="1:5" ht="24.75" customHeight="1">
      <c r="A205" s="91" t="s">
        <v>260</v>
      </c>
      <c r="B205" s="87">
        <f>5+32131</f>
        <v>32136</v>
      </c>
      <c r="C205" s="87">
        <v>22000</v>
      </c>
      <c r="D205" s="88">
        <f t="shared" si="3"/>
        <v>-0.31540950958426683</v>
      </c>
      <c r="E205" s="95" t="s">
        <v>484</v>
      </c>
    </row>
    <row r="206" spans="1:5" ht="24.75" customHeight="1">
      <c r="A206" s="86" t="s">
        <v>545</v>
      </c>
      <c r="B206" s="87">
        <v>31645</v>
      </c>
      <c r="C206" s="87">
        <v>47538</v>
      </c>
      <c r="D206" s="88">
        <f t="shared" si="3"/>
        <v>0.5022278401011218</v>
      </c>
      <c r="E206" s="89"/>
    </row>
    <row r="207" spans="1:5" ht="24.75" customHeight="1">
      <c r="A207" s="86" t="s">
        <v>485</v>
      </c>
      <c r="B207" s="87">
        <v>14552</v>
      </c>
      <c r="C207" s="87">
        <v>34767</v>
      </c>
      <c r="D207" s="88">
        <f t="shared" si="3"/>
        <v>1.3891561297416164</v>
      </c>
      <c r="E207" s="89"/>
    </row>
    <row r="208" spans="1:5" ht="24.75" customHeight="1">
      <c r="A208" s="86" t="s">
        <v>167</v>
      </c>
      <c r="B208" s="87">
        <v>2606</v>
      </c>
      <c r="C208" s="87">
        <v>2318</v>
      </c>
      <c r="D208" s="88">
        <f t="shared" si="3"/>
        <v>-0.11051419800460471</v>
      </c>
      <c r="E208" s="89"/>
    </row>
    <row r="209" spans="1:5" ht="24.75" customHeight="1">
      <c r="A209" s="86" t="s">
        <v>168</v>
      </c>
      <c r="B209" s="87">
        <v>341</v>
      </c>
      <c r="C209" s="87">
        <v>305</v>
      </c>
      <c r="D209" s="88">
        <f t="shared" si="3"/>
        <v>-0.1055718475073314</v>
      </c>
      <c r="E209" s="89"/>
    </row>
    <row r="210" spans="1:5" ht="17.25">
      <c r="A210" s="86" t="s">
        <v>261</v>
      </c>
      <c r="B210" s="87">
        <v>1559</v>
      </c>
      <c r="C210" s="87">
        <v>2285</v>
      </c>
      <c r="D210" s="88">
        <f t="shared" si="3"/>
        <v>0.4656831302116742</v>
      </c>
      <c r="E210" s="89" t="s">
        <v>486</v>
      </c>
    </row>
    <row r="211" spans="1:5" ht="24.75" customHeight="1">
      <c r="A211" s="86" t="s">
        <v>262</v>
      </c>
      <c r="B211" s="87">
        <v>100</v>
      </c>
      <c r="C211" s="87">
        <v>100</v>
      </c>
      <c r="D211" s="88">
        <f t="shared" si="3"/>
        <v>0</v>
      </c>
      <c r="E211" s="89"/>
    </row>
    <row r="212" spans="1:5" ht="24.75" customHeight="1">
      <c r="A212" s="86" t="s">
        <v>263</v>
      </c>
      <c r="B212" s="87">
        <v>645</v>
      </c>
      <c r="C212" s="87">
        <v>410</v>
      </c>
      <c r="D212" s="88">
        <f t="shared" si="3"/>
        <v>-0.3643410852713178</v>
      </c>
      <c r="E212" s="89"/>
    </row>
    <row r="213" spans="1:5" ht="24.75" customHeight="1">
      <c r="A213" s="86" t="s">
        <v>264</v>
      </c>
      <c r="B213" s="87">
        <v>416</v>
      </c>
      <c r="C213" s="87">
        <v>622</v>
      </c>
      <c r="D213" s="88">
        <f t="shared" si="3"/>
        <v>0.4951923076923077</v>
      </c>
      <c r="E213" s="89"/>
    </row>
    <row r="214" spans="1:5" ht="24.75" customHeight="1">
      <c r="A214" s="86" t="s">
        <v>265</v>
      </c>
      <c r="B214" s="87">
        <v>260</v>
      </c>
      <c r="C214" s="87">
        <v>286</v>
      </c>
      <c r="D214" s="88">
        <f t="shared" si="3"/>
        <v>0.10000000000000009</v>
      </c>
      <c r="E214" s="89"/>
    </row>
    <row r="215" spans="1:5" ht="17.25">
      <c r="A215" s="86" t="s">
        <v>266</v>
      </c>
      <c r="B215" s="87">
        <v>8625</v>
      </c>
      <c r="C215" s="87">
        <v>28440</v>
      </c>
      <c r="D215" s="88">
        <f t="shared" si="3"/>
        <v>2.2973913043478262</v>
      </c>
      <c r="E215" s="95" t="s">
        <v>487</v>
      </c>
    </row>
    <row r="216" spans="1:5" ht="24.75" customHeight="1">
      <c r="A216" s="86" t="s">
        <v>488</v>
      </c>
      <c r="B216" s="87">
        <v>629</v>
      </c>
      <c r="C216" s="87">
        <v>295</v>
      </c>
      <c r="D216" s="88">
        <f t="shared" si="3"/>
        <v>-0.5310015898251192</v>
      </c>
      <c r="E216" s="89"/>
    </row>
    <row r="217" spans="1:5" ht="24.75" customHeight="1">
      <c r="A217" s="86" t="s">
        <v>267</v>
      </c>
      <c r="B217" s="87">
        <v>126</v>
      </c>
      <c r="C217" s="87">
        <v>295</v>
      </c>
      <c r="D217" s="88">
        <f t="shared" si="3"/>
        <v>1.3412698412698414</v>
      </c>
      <c r="E217" s="89" t="s">
        <v>489</v>
      </c>
    </row>
    <row r="218" spans="1:5" ht="24.75" customHeight="1">
      <c r="A218" s="86" t="s">
        <v>268</v>
      </c>
      <c r="B218" s="87">
        <f>257+246</f>
        <v>503</v>
      </c>
      <c r="C218" s="87" t="s">
        <v>310</v>
      </c>
      <c r="D218" s="88" t="s">
        <v>310</v>
      </c>
      <c r="E218" s="89"/>
    </row>
    <row r="219" spans="1:5" ht="24.75" customHeight="1">
      <c r="A219" s="86" t="s">
        <v>490</v>
      </c>
      <c r="B219" s="87">
        <v>9083</v>
      </c>
      <c r="C219" s="87">
        <v>10049</v>
      </c>
      <c r="D219" s="88">
        <f t="shared" si="3"/>
        <v>0.10635252669822748</v>
      </c>
      <c r="E219" s="89"/>
    </row>
    <row r="220" spans="1:5" ht="24.75" customHeight="1">
      <c r="A220" s="86" t="s">
        <v>269</v>
      </c>
      <c r="B220" s="87">
        <v>1189</v>
      </c>
      <c r="C220" s="87">
        <v>1513</v>
      </c>
      <c r="D220" s="88">
        <f t="shared" si="3"/>
        <v>0.272497897392767</v>
      </c>
      <c r="E220" s="95" t="s">
        <v>491</v>
      </c>
    </row>
    <row r="221" spans="1:5" ht="17.25">
      <c r="A221" s="86" t="s">
        <v>270</v>
      </c>
      <c r="B221" s="87">
        <v>1932</v>
      </c>
      <c r="C221" s="87">
        <v>2098</v>
      </c>
      <c r="D221" s="88">
        <f t="shared" si="3"/>
        <v>0.08592132505175987</v>
      </c>
      <c r="E221" s="89"/>
    </row>
    <row r="222" spans="1:5" ht="33">
      <c r="A222" s="86" t="s">
        <v>271</v>
      </c>
      <c r="B222" s="87">
        <f>2270+3692</f>
        <v>5962</v>
      </c>
      <c r="C222" s="87">
        <v>6438</v>
      </c>
      <c r="D222" s="88">
        <f t="shared" si="3"/>
        <v>0.07983898020798397</v>
      </c>
      <c r="E222" s="89" t="s">
        <v>492</v>
      </c>
    </row>
    <row r="223" spans="1:5" ht="24.75" customHeight="1">
      <c r="A223" s="86" t="s">
        <v>493</v>
      </c>
      <c r="B223" s="87">
        <v>228</v>
      </c>
      <c r="C223" s="87">
        <v>205</v>
      </c>
      <c r="D223" s="88">
        <f t="shared" si="3"/>
        <v>-0.10087719298245612</v>
      </c>
      <c r="E223" s="89"/>
    </row>
    <row r="224" spans="1:5" ht="24.75" customHeight="1">
      <c r="A224" s="86" t="s">
        <v>272</v>
      </c>
      <c r="B224" s="87">
        <v>228</v>
      </c>
      <c r="C224" s="87">
        <v>205</v>
      </c>
      <c r="D224" s="88">
        <f t="shared" si="3"/>
        <v>-0.10087719298245612</v>
      </c>
      <c r="E224" s="89"/>
    </row>
    <row r="225" spans="1:5" ht="24.75" customHeight="1">
      <c r="A225" s="86" t="s">
        <v>494</v>
      </c>
      <c r="B225" s="87">
        <v>1159</v>
      </c>
      <c r="C225" s="87">
        <v>1282</v>
      </c>
      <c r="D225" s="88">
        <f t="shared" si="3"/>
        <v>0.1061259706643658</v>
      </c>
      <c r="E225" s="89"/>
    </row>
    <row r="226" spans="1:5" ht="24.75" customHeight="1">
      <c r="A226" s="86" t="s">
        <v>273</v>
      </c>
      <c r="B226" s="87">
        <v>12</v>
      </c>
      <c r="C226" s="87">
        <v>20</v>
      </c>
      <c r="D226" s="88">
        <f t="shared" si="3"/>
        <v>0.6666666666666667</v>
      </c>
      <c r="E226" s="89"/>
    </row>
    <row r="227" spans="1:5" ht="24.75" customHeight="1">
      <c r="A227" s="86" t="s">
        <v>274</v>
      </c>
      <c r="B227" s="87">
        <v>1147</v>
      </c>
      <c r="C227" s="87">
        <v>1262</v>
      </c>
      <c r="D227" s="88">
        <f t="shared" si="3"/>
        <v>0.10026155187445518</v>
      </c>
      <c r="E227" s="89"/>
    </row>
    <row r="228" spans="1:5" ht="24.75" customHeight="1">
      <c r="A228" s="86" t="s">
        <v>495</v>
      </c>
      <c r="B228" s="87">
        <v>5994</v>
      </c>
      <c r="C228" s="87">
        <v>940</v>
      </c>
      <c r="D228" s="88">
        <f t="shared" si="3"/>
        <v>-0.8431765098431765</v>
      </c>
      <c r="E228" s="89"/>
    </row>
    <row r="229" spans="1:5" ht="25.5" customHeight="1">
      <c r="A229" s="86" t="s">
        <v>275</v>
      </c>
      <c r="B229" s="87">
        <v>5994</v>
      </c>
      <c r="C229" s="87">
        <v>940</v>
      </c>
      <c r="D229" s="88">
        <f t="shared" si="3"/>
        <v>-0.8431765098431765</v>
      </c>
      <c r="E229" s="89" t="s">
        <v>496</v>
      </c>
    </row>
    <row r="230" spans="1:5" ht="24.75" customHeight="1">
      <c r="A230" s="86" t="s">
        <v>546</v>
      </c>
      <c r="B230" s="87">
        <v>60001</v>
      </c>
      <c r="C230" s="87">
        <v>59370</v>
      </c>
      <c r="D230" s="88">
        <f t="shared" si="3"/>
        <v>-0.010516491391810101</v>
      </c>
      <c r="E230" s="89"/>
    </row>
    <row r="231" spans="1:5" ht="17.25">
      <c r="A231" s="86" t="s">
        <v>497</v>
      </c>
      <c r="B231" s="87">
        <v>7876</v>
      </c>
      <c r="C231" s="87">
        <v>5622</v>
      </c>
      <c r="D231" s="88">
        <f t="shared" si="3"/>
        <v>-0.2861858811579482</v>
      </c>
      <c r="E231" s="89"/>
    </row>
    <row r="232" spans="1:5" ht="24.75" customHeight="1">
      <c r="A232" s="86" t="s">
        <v>167</v>
      </c>
      <c r="B232" s="87">
        <v>2136</v>
      </c>
      <c r="C232" s="87">
        <v>3795</v>
      </c>
      <c r="D232" s="88">
        <f t="shared" si="3"/>
        <v>0.776685393258427</v>
      </c>
      <c r="E232" s="89"/>
    </row>
    <row r="233" spans="1:5" ht="24.75" customHeight="1">
      <c r="A233" s="86" t="s">
        <v>168</v>
      </c>
      <c r="B233" s="87">
        <v>1840</v>
      </c>
      <c r="C233" s="87">
        <v>463</v>
      </c>
      <c r="D233" s="88">
        <f t="shared" si="3"/>
        <v>-0.7483695652173913</v>
      </c>
      <c r="E233" s="89"/>
    </row>
    <row r="234" spans="1:5" ht="24.75" customHeight="1">
      <c r="A234" s="86" t="s">
        <v>276</v>
      </c>
      <c r="B234" s="87">
        <v>819</v>
      </c>
      <c r="C234" s="87">
        <v>190</v>
      </c>
      <c r="D234" s="88">
        <f t="shared" si="3"/>
        <v>-0.768009768009768</v>
      </c>
      <c r="E234" s="89"/>
    </row>
    <row r="235" spans="1:5" ht="24.75" customHeight="1">
      <c r="A235" s="86" t="s">
        <v>277</v>
      </c>
      <c r="B235" s="87">
        <v>1098</v>
      </c>
      <c r="C235" s="87">
        <v>394</v>
      </c>
      <c r="D235" s="88">
        <f t="shared" si="3"/>
        <v>-0.6411657559198543</v>
      </c>
      <c r="E235" s="89"/>
    </row>
    <row r="236" spans="1:5" ht="24.75" customHeight="1">
      <c r="A236" s="86" t="s">
        <v>278</v>
      </c>
      <c r="B236" s="87">
        <v>256</v>
      </c>
      <c r="C236" s="87">
        <v>90</v>
      </c>
      <c r="D236" s="88">
        <f t="shared" si="3"/>
        <v>-0.6484375</v>
      </c>
      <c r="E236" s="89"/>
    </row>
    <row r="237" spans="1:5" ht="17.25">
      <c r="A237" s="86" t="s">
        <v>279</v>
      </c>
      <c r="B237" s="87">
        <v>179</v>
      </c>
      <c r="C237" s="87">
        <v>205</v>
      </c>
      <c r="D237" s="88">
        <f t="shared" si="3"/>
        <v>0.14525139664804465</v>
      </c>
      <c r="E237" s="89"/>
    </row>
    <row r="238" spans="1:5" ht="24.75" customHeight="1">
      <c r="A238" s="86" t="s">
        <v>280</v>
      </c>
      <c r="B238" s="87">
        <v>389</v>
      </c>
      <c r="C238" s="87">
        <v>390</v>
      </c>
      <c r="D238" s="88">
        <f t="shared" si="3"/>
        <v>0.0025706940874035134</v>
      </c>
      <c r="E238" s="89"/>
    </row>
    <row r="239" spans="1:5" ht="17.25">
      <c r="A239" s="86" t="s">
        <v>281</v>
      </c>
      <c r="B239" s="87">
        <v>1159</v>
      </c>
      <c r="C239" s="87">
        <v>95</v>
      </c>
      <c r="D239" s="88">
        <f t="shared" si="3"/>
        <v>-0.9180327868852459</v>
      </c>
      <c r="E239" s="89"/>
    </row>
    <row r="240" spans="1:5" ht="24.75" customHeight="1">
      <c r="A240" s="86" t="s">
        <v>498</v>
      </c>
      <c r="B240" s="87">
        <v>7734</v>
      </c>
      <c r="C240" s="87">
        <v>5386</v>
      </c>
      <c r="D240" s="88">
        <f t="shared" si="3"/>
        <v>-0.30359451771399015</v>
      </c>
      <c r="E240" s="89"/>
    </row>
    <row r="241" spans="1:5" ht="24.75" customHeight="1">
      <c r="A241" s="86" t="s">
        <v>167</v>
      </c>
      <c r="B241" s="87">
        <v>1047</v>
      </c>
      <c r="C241" s="87">
        <v>992</v>
      </c>
      <c r="D241" s="88">
        <f t="shared" si="3"/>
        <v>-0.05253104106972306</v>
      </c>
      <c r="E241" s="89"/>
    </row>
    <row r="242" spans="1:5" ht="24.75" customHeight="1">
      <c r="A242" s="86" t="s">
        <v>168</v>
      </c>
      <c r="B242" s="87">
        <v>672</v>
      </c>
      <c r="C242" s="87">
        <v>245</v>
      </c>
      <c r="D242" s="88">
        <f t="shared" si="3"/>
        <v>-0.6354166666666667</v>
      </c>
      <c r="E242" s="89"/>
    </row>
    <row r="243" spans="1:5" ht="24.75" customHeight="1">
      <c r="A243" s="86" t="s">
        <v>282</v>
      </c>
      <c r="B243" s="87">
        <v>250</v>
      </c>
      <c r="C243" s="87">
        <v>243</v>
      </c>
      <c r="D243" s="88">
        <f t="shared" si="3"/>
        <v>-0.028000000000000025</v>
      </c>
      <c r="E243" s="89"/>
    </row>
    <row r="244" spans="1:5" ht="24.75" customHeight="1">
      <c r="A244" s="86" t="s">
        <v>283</v>
      </c>
      <c r="B244" s="87">
        <v>55</v>
      </c>
      <c r="C244" s="87">
        <v>60</v>
      </c>
      <c r="D244" s="88">
        <f t="shared" si="3"/>
        <v>0.09090909090909083</v>
      </c>
      <c r="E244" s="89"/>
    </row>
    <row r="245" spans="1:5" ht="24.75" customHeight="1">
      <c r="A245" s="86" t="s">
        <v>284</v>
      </c>
      <c r="B245" s="87">
        <v>39</v>
      </c>
      <c r="C245" s="87">
        <v>50</v>
      </c>
      <c r="D245" s="88">
        <f t="shared" si="3"/>
        <v>0.28205128205128216</v>
      </c>
      <c r="E245" s="89"/>
    </row>
    <row r="246" spans="1:5" ht="24.75" customHeight="1">
      <c r="A246" s="86" t="s">
        <v>285</v>
      </c>
      <c r="B246" s="87">
        <v>14</v>
      </c>
      <c r="C246" s="87">
        <v>20</v>
      </c>
      <c r="D246" s="88">
        <f t="shared" si="3"/>
        <v>0.4285714285714286</v>
      </c>
      <c r="E246" s="89"/>
    </row>
    <row r="247" spans="1:5" ht="24.75" customHeight="1">
      <c r="A247" s="86" t="s">
        <v>286</v>
      </c>
      <c r="B247" s="87">
        <v>1911</v>
      </c>
      <c r="C247" s="87">
        <v>502</v>
      </c>
      <c r="D247" s="88">
        <f t="shared" si="3"/>
        <v>-0.7373103087388801</v>
      </c>
      <c r="E247" s="89"/>
    </row>
    <row r="248" spans="1:5" ht="24.75" customHeight="1">
      <c r="A248" s="86" t="s">
        <v>287</v>
      </c>
      <c r="B248" s="87">
        <v>3746</v>
      </c>
      <c r="C248" s="87">
        <v>3275</v>
      </c>
      <c r="D248" s="88">
        <f t="shared" si="3"/>
        <v>-0.12573411639081689</v>
      </c>
      <c r="E248" s="89"/>
    </row>
    <row r="249" spans="1:5" ht="17.25">
      <c r="A249" s="86" t="s">
        <v>499</v>
      </c>
      <c r="B249" s="87">
        <v>2468</v>
      </c>
      <c r="C249" s="87">
        <v>126</v>
      </c>
      <c r="D249" s="88">
        <f t="shared" si="3"/>
        <v>-0.9489465153970826</v>
      </c>
      <c r="E249" s="89"/>
    </row>
    <row r="250" spans="1:5" ht="17.25">
      <c r="A250" s="86" t="s">
        <v>288</v>
      </c>
      <c r="B250" s="87">
        <v>1200</v>
      </c>
      <c r="C250" s="87" t="s">
        <v>310</v>
      </c>
      <c r="D250" s="88" t="s">
        <v>310</v>
      </c>
      <c r="E250" s="89"/>
    </row>
    <row r="251" spans="1:5" ht="17.25">
      <c r="A251" s="86" t="s">
        <v>289</v>
      </c>
      <c r="B251" s="87">
        <v>1268</v>
      </c>
      <c r="C251" s="87" t="s">
        <v>310</v>
      </c>
      <c r="D251" s="88" t="s">
        <v>310</v>
      </c>
      <c r="E251" s="89"/>
    </row>
    <row r="252" spans="1:5" ht="17.25">
      <c r="A252" s="86" t="s">
        <v>290</v>
      </c>
      <c r="B252" s="87" t="s">
        <v>310</v>
      </c>
      <c r="C252" s="87">
        <v>126</v>
      </c>
      <c r="D252" s="88" t="s">
        <v>310</v>
      </c>
      <c r="E252" s="89"/>
    </row>
    <row r="253" spans="1:5" ht="24.75" customHeight="1">
      <c r="A253" s="86" t="s">
        <v>500</v>
      </c>
      <c r="B253" s="87">
        <v>18817</v>
      </c>
      <c r="C253" s="87">
        <v>21015</v>
      </c>
      <c r="D253" s="88">
        <f aca="true" t="shared" si="4" ref="D253:D280">C253/B253-1</f>
        <v>0.116809268214912</v>
      </c>
      <c r="E253" s="89"/>
    </row>
    <row r="254" spans="1:5" ht="24.75" customHeight="1">
      <c r="A254" s="86" t="s">
        <v>291</v>
      </c>
      <c r="B254" s="87">
        <v>5343</v>
      </c>
      <c r="C254" s="87">
        <v>5542</v>
      </c>
      <c r="D254" s="88">
        <f t="shared" si="4"/>
        <v>0.03724499344937304</v>
      </c>
      <c r="E254" s="89"/>
    </row>
    <row r="255" spans="1:5" ht="24.75" customHeight="1">
      <c r="A255" s="86" t="s">
        <v>292</v>
      </c>
      <c r="B255" s="87">
        <v>8668</v>
      </c>
      <c r="C255" s="87">
        <v>9713</v>
      </c>
      <c r="D255" s="88">
        <f t="shared" si="4"/>
        <v>0.12055837563451766</v>
      </c>
      <c r="E255" s="89"/>
    </row>
    <row r="256" spans="1:5" ht="24.75" customHeight="1">
      <c r="A256" s="86" t="s">
        <v>293</v>
      </c>
      <c r="B256" s="87">
        <v>639</v>
      </c>
      <c r="C256" s="87">
        <v>393</v>
      </c>
      <c r="D256" s="88">
        <f t="shared" si="4"/>
        <v>-0.38497652582159625</v>
      </c>
      <c r="E256" s="89"/>
    </row>
    <row r="257" spans="1:5" ht="24.75" customHeight="1">
      <c r="A257" s="86" t="s">
        <v>294</v>
      </c>
      <c r="B257" s="87">
        <v>4167</v>
      </c>
      <c r="C257" s="87">
        <v>5366</v>
      </c>
      <c r="D257" s="88">
        <f t="shared" si="4"/>
        <v>0.2877369810415167</v>
      </c>
      <c r="E257" s="89" t="s">
        <v>501</v>
      </c>
    </row>
    <row r="258" spans="1:5" ht="24.75" customHeight="1">
      <c r="A258" s="86" t="s">
        <v>502</v>
      </c>
      <c r="B258" s="87">
        <v>12466</v>
      </c>
      <c r="C258" s="87">
        <v>8800</v>
      </c>
      <c r="D258" s="88">
        <f t="shared" si="4"/>
        <v>-0.2940798973207124</v>
      </c>
      <c r="E258" s="89"/>
    </row>
    <row r="259" spans="1:5" ht="24.75" customHeight="1">
      <c r="A259" s="86" t="s">
        <v>295</v>
      </c>
      <c r="B259" s="87">
        <f>143+12323</f>
        <v>12466</v>
      </c>
      <c r="C259" s="87">
        <v>8800</v>
      </c>
      <c r="D259" s="88">
        <f t="shared" si="4"/>
        <v>-0.2940798973207124</v>
      </c>
      <c r="E259" s="89" t="s">
        <v>503</v>
      </c>
    </row>
    <row r="260" spans="1:5" ht="24.75" customHeight="1">
      <c r="A260" s="86" t="s">
        <v>504</v>
      </c>
      <c r="B260" s="87">
        <v>1291</v>
      </c>
      <c r="C260" s="87">
        <v>1050</v>
      </c>
      <c r="D260" s="88">
        <f t="shared" si="4"/>
        <v>-0.1866769945778466</v>
      </c>
      <c r="E260" s="89"/>
    </row>
    <row r="261" spans="1:5" ht="24.75" customHeight="1">
      <c r="A261" s="86" t="s">
        <v>296</v>
      </c>
      <c r="B261" s="87">
        <v>232</v>
      </c>
      <c r="C261" s="87">
        <v>250</v>
      </c>
      <c r="D261" s="88">
        <f t="shared" si="4"/>
        <v>0.07758620689655182</v>
      </c>
      <c r="E261" s="89"/>
    </row>
    <row r="262" spans="1:5" ht="24.75" customHeight="1">
      <c r="A262" s="86" t="s">
        <v>297</v>
      </c>
      <c r="B262" s="87">
        <f>270+789</f>
        <v>1059</v>
      </c>
      <c r="C262" s="87">
        <v>800</v>
      </c>
      <c r="D262" s="88">
        <f t="shared" si="4"/>
        <v>-0.24457034938621336</v>
      </c>
      <c r="E262" s="89"/>
    </row>
    <row r="263" spans="1:5" ht="24.75" customHeight="1">
      <c r="A263" s="86" t="s">
        <v>505</v>
      </c>
      <c r="B263" s="87">
        <v>1715</v>
      </c>
      <c r="C263" s="87">
        <v>1677</v>
      </c>
      <c r="D263" s="88">
        <f t="shared" si="4"/>
        <v>-0.02215743440233231</v>
      </c>
      <c r="E263" s="89"/>
    </row>
    <row r="264" spans="1:5" ht="17.25">
      <c r="A264" s="86" t="s">
        <v>298</v>
      </c>
      <c r="B264" s="87">
        <v>1556</v>
      </c>
      <c r="C264" s="87">
        <v>1510</v>
      </c>
      <c r="D264" s="88">
        <f t="shared" si="4"/>
        <v>-0.029562982005141403</v>
      </c>
      <c r="E264" s="89"/>
    </row>
    <row r="265" spans="1:5" ht="24.75" customHeight="1">
      <c r="A265" s="86" t="s">
        <v>506</v>
      </c>
      <c r="B265" s="87">
        <v>91</v>
      </c>
      <c r="C265" s="87">
        <v>100</v>
      </c>
      <c r="D265" s="88">
        <f t="shared" si="4"/>
        <v>0.098901098901099</v>
      </c>
      <c r="E265" s="89"/>
    </row>
    <row r="266" spans="1:5" ht="24.75" customHeight="1">
      <c r="A266" s="86" t="s">
        <v>299</v>
      </c>
      <c r="B266" s="87">
        <v>68</v>
      </c>
      <c r="C266" s="87">
        <v>67</v>
      </c>
      <c r="D266" s="88">
        <f t="shared" si="4"/>
        <v>-0.014705882352941124</v>
      </c>
      <c r="E266" s="89"/>
    </row>
    <row r="267" spans="1:5" ht="24.75" customHeight="1">
      <c r="A267" s="86" t="s">
        <v>507</v>
      </c>
      <c r="B267" s="87">
        <v>4905</v>
      </c>
      <c r="C267" s="87">
        <v>6397</v>
      </c>
      <c r="D267" s="88">
        <f t="shared" si="4"/>
        <v>0.3041794087665648</v>
      </c>
      <c r="E267" s="89"/>
    </row>
    <row r="268" spans="1:5" ht="24.75" customHeight="1">
      <c r="A268" s="86" t="s">
        <v>300</v>
      </c>
      <c r="B268" s="87">
        <v>629</v>
      </c>
      <c r="C268" s="87">
        <v>518</v>
      </c>
      <c r="D268" s="88">
        <f t="shared" si="4"/>
        <v>-0.17647058823529416</v>
      </c>
      <c r="E268" s="89"/>
    </row>
    <row r="269" spans="1:5" ht="17.25">
      <c r="A269" s="86" t="s">
        <v>301</v>
      </c>
      <c r="B269" s="87">
        <v>1087</v>
      </c>
      <c r="C269" s="87">
        <v>2210</v>
      </c>
      <c r="D269" s="88">
        <f t="shared" si="4"/>
        <v>1.03311867525299</v>
      </c>
      <c r="E269" s="89"/>
    </row>
    <row r="270" spans="1:5" ht="24.75" customHeight="1">
      <c r="A270" s="86" t="s">
        <v>302</v>
      </c>
      <c r="B270" s="87">
        <v>676</v>
      </c>
      <c r="C270" s="87">
        <v>734</v>
      </c>
      <c r="D270" s="88">
        <f t="shared" si="4"/>
        <v>0.08579881656804744</v>
      </c>
      <c r="E270" s="89"/>
    </row>
    <row r="271" spans="1:5" ht="24.75" customHeight="1">
      <c r="A271" s="86" t="s">
        <v>303</v>
      </c>
      <c r="B271" s="87">
        <v>2046</v>
      </c>
      <c r="C271" s="87">
        <v>2425</v>
      </c>
      <c r="D271" s="88">
        <f t="shared" si="4"/>
        <v>0.18523949169110465</v>
      </c>
      <c r="E271" s="89"/>
    </row>
    <row r="272" spans="1:5" ht="24.75" customHeight="1">
      <c r="A272" s="86" t="s">
        <v>304</v>
      </c>
      <c r="B272" s="87">
        <v>467</v>
      </c>
      <c r="C272" s="87">
        <v>510</v>
      </c>
      <c r="D272" s="88">
        <f t="shared" si="4"/>
        <v>0.09207708779443258</v>
      </c>
      <c r="E272" s="89"/>
    </row>
    <row r="273" spans="1:5" ht="24.75" customHeight="1">
      <c r="A273" s="86" t="s">
        <v>508</v>
      </c>
      <c r="B273" s="87">
        <v>255</v>
      </c>
      <c r="C273" s="87">
        <v>7276</v>
      </c>
      <c r="D273" s="88">
        <f t="shared" si="4"/>
        <v>27.533333333333335</v>
      </c>
      <c r="E273" s="89"/>
    </row>
    <row r="274" spans="1:5" ht="24.75" customHeight="1">
      <c r="A274" s="86" t="s">
        <v>167</v>
      </c>
      <c r="B274" s="87">
        <v>160</v>
      </c>
      <c r="C274" s="87">
        <v>183</v>
      </c>
      <c r="D274" s="88">
        <f t="shared" si="4"/>
        <v>0.14375000000000004</v>
      </c>
      <c r="E274" s="89"/>
    </row>
    <row r="275" spans="1:5" ht="33">
      <c r="A275" s="86" t="s">
        <v>305</v>
      </c>
      <c r="B275" s="87">
        <v>1</v>
      </c>
      <c r="C275" s="87">
        <v>4597</v>
      </c>
      <c r="D275" s="88">
        <f t="shared" si="4"/>
        <v>4596</v>
      </c>
      <c r="E275" s="89" t="s">
        <v>509</v>
      </c>
    </row>
    <row r="276" spans="1:5" ht="17.25">
      <c r="A276" s="86" t="s">
        <v>306</v>
      </c>
      <c r="B276" s="87">
        <v>33</v>
      </c>
      <c r="C276" s="87">
        <v>1201</v>
      </c>
      <c r="D276" s="88">
        <f t="shared" si="4"/>
        <v>35.39393939393939</v>
      </c>
      <c r="E276" s="89" t="s">
        <v>510</v>
      </c>
    </row>
    <row r="277" spans="1:5" ht="24.75" customHeight="1">
      <c r="A277" s="86" t="s">
        <v>307</v>
      </c>
      <c r="B277" s="87">
        <v>58</v>
      </c>
      <c r="C277" s="87">
        <v>135</v>
      </c>
      <c r="D277" s="88">
        <f t="shared" si="4"/>
        <v>1.3275862068965516</v>
      </c>
      <c r="E277" s="89"/>
    </row>
    <row r="278" spans="1:5" ht="24.75" customHeight="1">
      <c r="A278" s="86" t="s">
        <v>308</v>
      </c>
      <c r="B278" s="87">
        <v>3</v>
      </c>
      <c r="C278" s="87">
        <v>1160</v>
      </c>
      <c r="D278" s="88">
        <f t="shared" si="4"/>
        <v>385.6666666666667</v>
      </c>
      <c r="E278" s="89"/>
    </row>
    <row r="279" spans="1:5" ht="24.75" customHeight="1">
      <c r="A279" s="86" t="s">
        <v>511</v>
      </c>
      <c r="B279" s="87">
        <v>19</v>
      </c>
      <c r="C279" s="87">
        <v>138</v>
      </c>
      <c r="D279" s="88">
        <f t="shared" si="4"/>
        <v>6.2631578947368425</v>
      </c>
      <c r="E279" s="89"/>
    </row>
    <row r="280" spans="1:5" ht="24.75" customHeight="1">
      <c r="A280" s="86" t="s">
        <v>309</v>
      </c>
      <c r="B280" s="87">
        <v>19</v>
      </c>
      <c r="C280" s="87">
        <v>138</v>
      </c>
      <c r="D280" s="88">
        <f t="shared" si="4"/>
        <v>6.2631578947368425</v>
      </c>
      <c r="E280" s="89"/>
    </row>
    <row r="281" spans="1:5" ht="24.75" customHeight="1">
      <c r="A281" s="86" t="s">
        <v>512</v>
      </c>
      <c r="B281" s="87" t="s">
        <v>310</v>
      </c>
      <c r="C281" s="87">
        <v>350</v>
      </c>
      <c r="D281" s="88" t="s">
        <v>310</v>
      </c>
      <c r="E281" s="130" t="s">
        <v>457</v>
      </c>
    </row>
    <row r="282" spans="1:5" ht="24.75" customHeight="1">
      <c r="A282" s="86" t="s">
        <v>513</v>
      </c>
      <c r="B282" s="87" t="s">
        <v>310</v>
      </c>
      <c r="C282" s="87">
        <v>350</v>
      </c>
      <c r="D282" s="88" t="s">
        <v>310</v>
      </c>
      <c r="E282" s="131"/>
    </row>
    <row r="283" spans="1:5" ht="24.75" customHeight="1">
      <c r="A283" s="86" t="s">
        <v>514</v>
      </c>
      <c r="B283" s="87" t="s">
        <v>310</v>
      </c>
      <c r="C283" s="87">
        <v>508</v>
      </c>
      <c r="D283" s="88" t="s">
        <v>310</v>
      </c>
      <c r="E283" s="131"/>
    </row>
    <row r="284" spans="1:5" ht="24.75" customHeight="1">
      <c r="A284" s="86" t="s">
        <v>515</v>
      </c>
      <c r="B284" s="87" t="s">
        <v>310</v>
      </c>
      <c r="C284" s="87">
        <v>508</v>
      </c>
      <c r="D284" s="88" t="s">
        <v>310</v>
      </c>
      <c r="E284" s="131"/>
    </row>
    <row r="285" spans="1:5" ht="24.75" customHeight="1">
      <c r="A285" s="86" t="s">
        <v>516</v>
      </c>
      <c r="B285" s="87" t="s">
        <v>310</v>
      </c>
      <c r="C285" s="87">
        <v>425</v>
      </c>
      <c r="D285" s="88" t="s">
        <v>310</v>
      </c>
      <c r="E285" s="131"/>
    </row>
    <row r="286" spans="1:5" ht="24.75" customHeight="1">
      <c r="A286" s="86" t="s">
        <v>517</v>
      </c>
      <c r="B286" s="87" t="s">
        <v>310</v>
      </c>
      <c r="C286" s="87">
        <v>425</v>
      </c>
      <c r="D286" s="88" t="s">
        <v>310</v>
      </c>
      <c r="E286" s="132"/>
    </row>
    <row r="287" spans="1:5" ht="17.25">
      <c r="A287" s="86" t="s">
        <v>518</v>
      </c>
      <c r="B287" s="87">
        <v>2455</v>
      </c>
      <c r="C287" s="87">
        <v>600</v>
      </c>
      <c r="D287" s="88">
        <f aca="true" t="shared" si="5" ref="D287:D350">C287/B287-1</f>
        <v>-0.7556008146639511</v>
      </c>
      <c r="E287" s="89"/>
    </row>
    <row r="288" spans="1:5" ht="24.75" customHeight="1">
      <c r="A288" s="86" t="s">
        <v>519</v>
      </c>
      <c r="B288" s="87">
        <v>2455</v>
      </c>
      <c r="C288" s="87">
        <v>600</v>
      </c>
      <c r="D288" s="88">
        <f t="shared" si="5"/>
        <v>-0.7556008146639511</v>
      </c>
      <c r="E288" s="89" t="s">
        <v>520</v>
      </c>
    </row>
    <row r="289" spans="1:5" ht="24.75" customHeight="1">
      <c r="A289" s="86" t="s">
        <v>547</v>
      </c>
      <c r="B289" s="87">
        <v>159972</v>
      </c>
      <c r="C289" s="87">
        <v>165958</v>
      </c>
      <c r="D289" s="88">
        <f t="shared" si="5"/>
        <v>0.03741904833345844</v>
      </c>
      <c r="E289" s="89"/>
    </row>
    <row r="290" spans="1:5" ht="17.25">
      <c r="A290" s="86" t="s">
        <v>521</v>
      </c>
      <c r="B290" s="87">
        <v>2819</v>
      </c>
      <c r="C290" s="87">
        <v>5300</v>
      </c>
      <c r="D290" s="88">
        <f t="shared" si="5"/>
        <v>0.8800993260021284</v>
      </c>
      <c r="E290" s="89"/>
    </row>
    <row r="291" spans="1:5" ht="24.75" customHeight="1">
      <c r="A291" s="86" t="s">
        <v>167</v>
      </c>
      <c r="B291" s="87">
        <v>1948</v>
      </c>
      <c r="C291" s="87">
        <v>2027</v>
      </c>
      <c r="D291" s="88">
        <f t="shared" si="5"/>
        <v>0.040554414784394144</v>
      </c>
      <c r="E291" s="89"/>
    </row>
    <row r="292" spans="1:5" ht="24.75" customHeight="1">
      <c r="A292" s="86" t="s">
        <v>168</v>
      </c>
      <c r="B292" s="87">
        <v>211</v>
      </c>
      <c r="C292" s="87">
        <v>817</v>
      </c>
      <c r="D292" s="88">
        <f t="shared" si="5"/>
        <v>2.8720379146919433</v>
      </c>
      <c r="E292" s="89"/>
    </row>
    <row r="293" spans="1:5" ht="17.25">
      <c r="A293" s="86" t="s">
        <v>522</v>
      </c>
      <c r="B293" s="87">
        <v>660</v>
      </c>
      <c r="C293" s="87">
        <v>2455</v>
      </c>
      <c r="D293" s="88">
        <f t="shared" si="5"/>
        <v>2.7196969696969697</v>
      </c>
      <c r="E293" s="89"/>
    </row>
    <row r="294" spans="1:5" ht="24.75" customHeight="1">
      <c r="A294" s="86" t="s">
        <v>523</v>
      </c>
      <c r="B294" s="87">
        <v>72652</v>
      </c>
      <c r="C294" s="87">
        <v>94458</v>
      </c>
      <c r="D294" s="88">
        <f t="shared" si="5"/>
        <v>0.30014314815834386</v>
      </c>
      <c r="E294" s="89"/>
    </row>
    <row r="295" spans="1:5" ht="24.75" customHeight="1">
      <c r="A295" s="86" t="s">
        <v>311</v>
      </c>
      <c r="B295" s="87">
        <v>47325</v>
      </c>
      <c r="C295" s="87">
        <v>46569</v>
      </c>
      <c r="D295" s="88">
        <f t="shared" si="5"/>
        <v>-0.015974643423137924</v>
      </c>
      <c r="E295" s="89"/>
    </row>
    <row r="296" spans="1:5" ht="24.75" customHeight="1">
      <c r="A296" s="86" t="s">
        <v>312</v>
      </c>
      <c r="B296" s="87">
        <v>2995</v>
      </c>
      <c r="C296" s="87">
        <v>2985</v>
      </c>
      <c r="D296" s="88">
        <f t="shared" si="5"/>
        <v>-0.0033388981636059967</v>
      </c>
      <c r="E296" s="89"/>
    </row>
    <row r="297" spans="1:5" ht="24.75" customHeight="1">
      <c r="A297" s="86" t="s">
        <v>313</v>
      </c>
      <c r="B297" s="87">
        <v>2100</v>
      </c>
      <c r="C297" s="87">
        <v>955</v>
      </c>
      <c r="D297" s="88">
        <f t="shared" si="5"/>
        <v>-0.5452380952380953</v>
      </c>
      <c r="E297" s="89"/>
    </row>
    <row r="298" spans="1:5" ht="24.75" customHeight="1">
      <c r="A298" s="86" t="s">
        <v>314</v>
      </c>
      <c r="B298" s="87">
        <v>500</v>
      </c>
      <c r="C298" s="87">
        <v>550</v>
      </c>
      <c r="D298" s="88">
        <f t="shared" si="5"/>
        <v>0.10000000000000009</v>
      </c>
      <c r="E298" s="89"/>
    </row>
    <row r="299" spans="1:5" ht="45" customHeight="1">
      <c r="A299" s="86" t="s">
        <v>315</v>
      </c>
      <c r="B299" s="87">
        <v>19732</v>
      </c>
      <c r="C299" s="87">
        <v>43400</v>
      </c>
      <c r="D299" s="88">
        <f t="shared" si="5"/>
        <v>1.1994729373606323</v>
      </c>
      <c r="E299" s="89" t="s">
        <v>524</v>
      </c>
    </row>
    <row r="300" spans="1:5" ht="24.75" customHeight="1">
      <c r="A300" s="86" t="s">
        <v>525</v>
      </c>
      <c r="B300" s="87">
        <v>10180</v>
      </c>
      <c r="C300" s="87">
        <v>14124</v>
      </c>
      <c r="D300" s="88">
        <f t="shared" si="5"/>
        <v>0.387426326129666</v>
      </c>
      <c r="E300" s="89"/>
    </row>
    <row r="301" spans="1:5" ht="25.5" customHeight="1">
      <c r="A301" s="86" t="s">
        <v>316</v>
      </c>
      <c r="B301" s="87">
        <v>10180</v>
      </c>
      <c r="C301" s="87">
        <v>13220</v>
      </c>
      <c r="D301" s="88">
        <f t="shared" si="5"/>
        <v>0.2986247544204321</v>
      </c>
      <c r="E301" s="89"/>
    </row>
    <row r="302" spans="1:5" ht="25.5" customHeight="1">
      <c r="A302" s="86" t="s">
        <v>317</v>
      </c>
      <c r="B302" s="87" t="s">
        <v>310</v>
      </c>
      <c r="C302" s="87">
        <v>904</v>
      </c>
      <c r="D302" s="88" t="s">
        <v>310</v>
      </c>
      <c r="E302" s="89" t="s">
        <v>526</v>
      </c>
    </row>
    <row r="303" spans="1:5" ht="24.75" customHeight="1">
      <c r="A303" s="86" t="s">
        <v>527</v>
      </c>
      <c r="B303" s="87">
        <v>36825</v>
      </c>
      <c r="C303" s="87">
        <v>41210</v>
      </c>
      <c r="D303" s="88">
        <f t="shared" si="5"/>
        <v>0.11907671418873056</v>
      </c>
      <c r="E303" s="89"/>
    </row>
    <row r="304" spans="1:5" ht="22.5" customHeight="1">
      <c r="A304" s="86" t="s">
        <v>318</v>
      </c>
      <c r="B304" s="87">
        <v>13606</v>
      </c>
      <c r="C304" s="87">
        <v>14064</v>
      </c>
      <c r="D304" s="88">
        <f t="shared" si="5"/>
        <v>0.03366161987358529</v>
      </c>
      <c r="E304" s="89"/>
    </row>
    <row r="305" spans="1:5" ht="24.75" customHeight="1">
      <c r="A305" s="86" t="s">
        <v>319</v>
      </c>
      <c r="B305" s="87">
        <v>10597</v>
      </c>
      <c r="C305" s="87">
        <v>12156</v>
      </c>
      <c r="D305" s="88">
        <f t="shared" si="5"/>
        <v>0.14711710861564598</v>
      </c>
      <c r="E305" s="89"/>
    </row>
    <row r="306" spans="1:5" ht="24.75" customHeight="1">
      <c r="A306" s="86" t="s">
        <v>320</v>
      </c>
      <c r="B306" s="87">
        <v>5649</v>
      </c>
      <c r="C306" s="87">
        <v>6303</v>
      </c>
      <c r="D306" s="88">
        <f t="shared" si="5"/>
        <v>0.11577270313329802</v>
      </c>
      <c r="E306" s="89" t="s">
        <v>528</v>
      </c>
    </row>
    <row r="307" spans="1:5" ht="24" customHeight="1">
      <c r="A307" s="86" t="s">
        <v>321</v>
      </c>
      <c r="B307" s="87">
        <v>1615</v>
      </c>
      <c r="C307" s="87">
        <v>2057</v>
      </c>
      <c r="D307" s="88">
        <f t="shared" si="5"/>
        <v>0.27368421052631575</v>
      </c>
      <c r="E307" s="89"/>
    </row>
    <row r="308" spans="1:5" ht="24.75" customHeight="1">
      <c r="A308" s="86" t="s">
        <v>322</v>
      </c>
      <c r="B308" s="87">
        <v>772</v>
      </c>
      <c r="C308" s="87">
        <v>772</v>
      </c>
      <c r="D308" s="88">
        <f t="shared" si="5"/>
        <v>0</v>
      </c>
      <c r="E308" s="89"/>
    </row>
    <row r="309" spans="1:5" ht="24.75" customHeight="1">
      <c r="A309" s="86" t="s">
        <v>323</v>
      </c>
      <c r="B309" s="87" t="s">
        <v>310</v>
      </c>
      <c r="C309" s="87">
        <v>1169</v>
      </c>
      <c r="D309" s="88" t="s">
        <v>310</v>
      </c>
      <c r="E309" s="89" t="s">
        <v>529</v>
      </c>
    </row>
    <row r="310" spans="1:5" ht="24.75" customHeight="1">
      <c r="A310" s="86" t="s">
        <v>324</v>
      </c>
      <c r="B310" s="87">
        <v>578</v>
      </c>
      <c r="C310" s="87" t="s">
        <v>310</v>
      </c>
      <c r="D310" s="88" t="s">
        <v>310</v>
      </c>
      <c r="E310" s="89" t="s">
        <v>530</v>
      </c>
    </row>
    <row r="311" spans="1:5" ht="24.75" customHeight="1">
      <c r="A311" s="86" t="s">
        <v>325</v>
      </c>
      <c r="B311" s="87">
        <v>240</v>
      </c>
      <c r="C311" s="87">
        <v>240</v>
      </c>
      <c r="D311" s="88">
        <f t="shared" si="5"/>
        <v>0</v>
      </c>
      <c r="E311" s="89"/>
    </row>
    <row r="312" spans="1:5" ht="17.25">
      <c r="A312" s="86" t="s">
        <v>531</v>
      </c>
      <c r="B312" s="87">
        <v>3778</v>
      </c>
      <c r="C312" s="87">
        <v>4450</v>
      </c>
      <c r="D312" s="88">
        <f t="shared" si="5"/>
        <v>0.17787188988883007</v>
      </c>
      <c r="E312" s="89"/>
    </row>
    <row r="313" spans="1:5" ht="24.75" customHeight="1">
      <c r="A313" s="86" t="s">
        <v>532</v>
      </c>
      <c r="B313" s="87">
        <v>19494</v>
      </c>
      <c r="C313" s="87">
        <v>7119</v>
      </c>
      <c r="D313" s="88">
        <f t="shared" si="5"/>
        <v>-0.6348107109879964</v>
      </c>
      <c r="E313" s="89"/>
    </row>
    <row r="314" spans="1:5" ht="24.75" customHeight="1">
      <c r="A314" s="86" t="s">
        <v>533</v>
      </c>
      <c r="B314" s="87">
        <v>880</v>
      </c>
      <c r="C314" s="87">
        <v>225</v>
      </c>
      <c r="D314" s="88">
        <f t="shared" si="5"/>
        <v>-0.7443181818181819</v>
      </c>
      <c r="E314" s="89"/>
    </row>
    <row r="315" spans="1:5" ht="66">
      <c r="A315" s="86" t="s">
        <v>534</v>
      </c>
      <c r="B315" s="87">
        <v>570</v>
      </c>
      <c r="C315" s="87">
        <v>5267</v>
      </c>
      <c r="D315" s="88">
        <f t="shared" si="5"/>
        <v>8.240350877192983</v>
      </c>
      <c r="E315" s="89" t="s">
        <v>535</v>
      </c>
    </row>
    <row r="316" spans="1:5" ht="24.75" customHeight="1">
      <c r="A316" s="86" t="s">
        <v>536</v>
      </c>
      <c r="B316" s="87">
        <v>18044</v>
      </c>
      <c r="C316" s="87">
        <v>1627</v>
      </c>
      <c r="D316" s="88">
        <f t="shared" si="5"/>
        <v>-0.9098315229439149</v>
      </c>
      <c r="E316" s="89" t="s">
        <v>537</v>
      </c>
    </row>
    <row r="317" spans="1:5" ht="24.75" customHeight="1">
      <c r="A317" s="86" t="s">
        <v>538</v>
      </c>
      <c r="B317" s="87">
        <v>396</v>
      </c>
      <c r="C317" s="87">
        <v>232</v>
      </c>
      <c r="D317" s="88">
        <f t="shared" si="5"/>
        <v>-0.41414141414141414</v>
      </c>
      <c r="E317" s="89"/>
    </row>
    <row r="318" spans="1:5" ht="17.25">
      <c r="A318" s="86" t="s">
        <v>326</v>
      </c>
      <c r="B318" s="87">
        <v>396</v>
      </c>
      <c r="C318" s="87">
        <v>232</v>
      </c>
      <c r="D318" s="88">
        <f t="shared" si="5"/>
        <v>-0.41414141414141414</v>
      </c>
      <c r="E318" s="89"/>
    </row>
    <row r="319" spans="1:5" ht="17.25">
      <c r="A319" s="86" t="s">
        <v>539</v>
      </c>
      <c r="B319" s="87">
        <v>17606</v>
      </c>
      <c r="C319" s="87">
        <v>3514</v>
      </c>
      <c r="D319" s="88">
        <f t="shared" si="5"/>
        <v>-0.8004089514938089</v>
      </c>
      <c r="E319" s="89"/>
    </row>
    <row r="320" spans="1:5" ht="39" customHeight="1">
      <c r="A320" s="86" t="s">
        <v>540</v>
      </c>
      <c r="B320" s="87">
        <v>17606</v>
      </c>
      <c r="C320" s="87">
        <v>3514</v>
      </c>
      <c r="D320" s="88">
        <f t="shared" si="5"/>
        <v>-0.8004089514938089</v>
      </c>
      <c r="E320" s="89" t="s">
        <v>0</v>
      </c>
    </row>
    <row r="321" spans="1:5" ht="24.75" customHeight="1">
      <c r="A321" s="86" t="s">
        <v>548</v>
      </c>
      <c r="B321" s="87">
        <v>7495</v>
      </c>
      <c r="C321" s="87">
        <f>12137-3200</f>
        <v>8937</v>
      </c>
      <c r="D321" s="88">
        <f t="shared" si="5"/>
        <v>0.1923949299533021</v>
      </c>
      <c r="E321" s="89"/>
    </row>
    <row r="322" spans="1:5" ht="24.75" customHeight="1">
      <c r="A322" s="86" t="s">
        <v>1</v>
      </c>
      <c r="B322" s="87">
        <v>6735</v>
      </c>
      <c r="C322" s="87">
        <v>8101</v>
      </c>
      <c r="D322" s="88">
        <f t="shared" si="5"/>
        <v>0.2028210838901261</v>
      </c>
      <c r="E322" s="89"/>
    </row>
    <row r="323" spans="1:5" ht="24.75" customHeight="1">
      <c r="A323" s="86" t="s">
        <v>167</v>
      </c>
      <c r="B323" s="87">
        <v>3978</v>
      </c>
      <c r="C323" s="87">
        <v>5470</v>
      </c>
      <c r="D323" s="88">
        <f t="shared" si="5"/>
        <v>0.37506284565108094</v>
      </c>
      <c r="E323" s="89"/>
    </row>
    <row r="324" spans="1:5" ht="24.75" customHeight="1">
      <c r="A324" s="86" t="s">
        <v>168</v>
      </c>
      <c r="B324" s="87">
        <v>1404</v>
      </c>
      <c r="C324" s="87">
        <v>1324</v>
      </c>
      <c r="D324" s="88">
        <f t="shared" si="5"/>
        <v>-0.056980056980056926</v>
      </c>
      <c r="E324" s="89"/>
    </row>
    <row r="325" spans="1:5" ht="24.75" customHeight="1">
      <c r="A325" s="86" t="s">
        <v>327</v>
      </c>
      <c r="B325" s="87">
        <v>76</v>
      </c>
      <c r="C325" s="87">
        <v>150</v>
      </c>
      <c r="D325" s="88">
        <f t="shared" si="5"/>
        <v>0.9736842105263157</v>
      </c>
      <c r="E325" s="89"/>
    </row>
    <row r="326" spans="1:5" ht="24.75" customHeight="1">
      <c r="A326" s="86" t="s">
        <v>328</v>
      </c>
      <c r="B326" s="87">
        <v>1277</v>
      </c>
      <c r="C326" s="87">
        <v>1157</v>
      </c>
      <c r="D326" s="88">
        <f t="shared" si="5"/>
        <v>-0.09397024275646049</v>
      </c>
      <c r="E326" s="89"/>
    </row>
    <row r="327" spans="1:5" ht="24.75" customHeight="1">
      <c r="A327" s="86" t="s">
        <v>2</v>
      </c>
      <c r="B327" s="87">
        <v>421</v>
      </c>
      <c r="C327" s="87">
        <v>376</v>
      </c>
      <c r="D327" s="88">
        <f t="shared" si="5"/>
        <v>-0.10688836104513066</v>
      </c>
      <c r="E327" s="89"/>
    </row>
    <row r="328" spans="1:5" ht="24.75" customHeight="1">
      <c r="A328" s="86" t="s">
        <v>329</v>
      </c>
      <c r="B328" s="87">
        <v>421</v>
      </c>
      <c r="C328" s="87">
        <v>376</v>
      </c>
      <c r="D328" s="88">
        <f t="shared" si="5"/>
        <v>-0.10688836104513066</v>
      </c>
      <c r="E328" s="89"/>
    </row>
    <row r="329" spans="1:5" ht="24.75" customHeight="1">
      <c r="A329" s="86" t="s">
        <v>3</v>
      </c>
      <c r="B329" s="87">
        <v>244</v>
      </c>
      <c r="C329" s="87">
        <v>320</v>
      </c>
      <c r="D329" s="88">
        <f t="shared" si="5"/>
        <v>0.3114754098360655</v>
      </c>
      <c r="E329" s="89"/>
    </row>
    <row r="330" spans="1:5" ht="24.75" customHeight="1">
      <c r="A330" s="86" t="s">
        <v>330</v>
      </c>
      <c r="B330" s="87">
        <v>4</v>
      </c>
      <c r="C330" s="87">
        <v>20</v>
      </c>
      <c r="D330" s="88">
        <f t="shared" si="5"/>
        <v>4</v>
      </c>
      <c r="E330" s="89"/>
    </row>
    <row r="331" spans="1:5" ht="24.75" customHeight="1">
      <c r="A331" s="86" t="s">
        <v>331</v>
      </c>
      <c r="B331" s="87">
        <v>240</v>
      </c>
      <c r="C331" s="87">
        <v>300</v>
      </c>
      <c r="D331" s="88">
        <f t="shared" si="5"/>
        <v>0.25</v>
      </c>
      <c r="E331" s="89" t="s">
        <v>4</v>
      </c>
    </row>
    <row r="332" spans="1:5" ht="24.75" customHeight="1">
      <c r="A332" s="86" t="s">
        <v>5</v>
      </c>
      <c r="B332" s="87">
        <v>75</v>
      </c>
      <c r="C332" s="87">
        <v>140</v>
      </c>
      <c r="D332" s="88">
        <f t="shared" si="5"/>
        <v>0.8666666666666667</v>
      </c>
      <c r="E332" s="89"/>
    </row>
    <row r="333" spans="1:5" ht="24.75" customHeight="1">
      <c r="A333" s="86" t="s">
        <v>332</v>
      </c>
      <c r="B333" s="87">
        <v>95</v>
      </c>
      <c r="C333" s="87">
        <v>140</v>
      </c>
      <c r="D333" s="88">
        <f t="shared" si="5"/>
        <v>0.4736842105263157</v>
      </c>
      <c r="E333" s="89"/>
    </row>
    <row r="334" spans="1:5" ht="24.75" customHeight="1">
      <c r="A334" s="86" t="s">
        <v>549</v>
      </c>
      <c r="B334" s="87">
        <v>266974</v>
      </c>
      <c r="C334" s="87">
        <v>379042</v>
      </c>
      <c r="D334" s="88">
        <f t="shared" si="5"/>
        <v>0.41977121367623815</v>
      </c>
      <c r="E334" s="89"/>
    </row>
    <row r="335" spans="1:5" ht="24.75" customHeight="1">
      <c r="A335" s="86" t="s">
        <v>6</v>
      </c>
      <c r="B335" s="87">
        <v>50392</v>
      </c>
      <c r="C335" s="87">
        <v>60631</v>
      </c>
      <c r="D335" s="88">
        <f t="shared" si="5"/>
        <v>0.20318701381171622</v>
      </c>
      <c r="E335" s="89"/>
    </row>
    <row r="336" spans="1:5" ht="24.75" customHeight="1">
      <c r="A336" s="86" t="s">
        <v>333</v>
      </c>
      <c r="B336" s="87">
        <v>7345</v>
      </c>
      <c r="C336" s="87">
        <v>7016</v>
      </c>
      <c r="D336" s="88">
        <f t="shared" si="5"/>
        <v>-0.044792375765827064</v>
      </c>
      <c r="E336" s="89"/>
    </row>
    <row r="337" spans="1:5" ht="24.75" customHeight="1">
      <c r="A337" s="86" t="s">
        <v>334</v>
      </c>
      <c r="B337" s="87">
        <v>2479</v>
      </c>
      <c r="C337" s="87">
        <v>3142</v>
      </c>
      <c r="D337" s="88">
        <f t="shared" si="5"/>
        <v>0.26744655102864057</v>
      </c>
      <c r="E337" s="89" t="s">
        <v>7</v>
      </c>
    </row>
    <row r="338" spans="1:5" ht="17.25">
      <c r="A338" s="86" t="s">
        <v>335</v>
      </c>
      <c r="B338" s="87">
        <v>13852</v>
      </c>
      <c r="C338" s="87">
        <v>15993</v>
      </c>
      <c r="D338" s="88">
        <f t="shared" si="5"/>
        <v>0.1545625180479353</v>
      </c>
      <c r="E338" s="89" t="s">
        <v>8</v>
      </c>
    </row>
    <row r="339" spans="1:5" ht="17.25">
      <c r="A339" s="86" t="s">
        <v>336</v>
      </c>
      <c r="B339" s="87">
        <v>339</v>
      </c>
      <c r="C339" s="87">
        <v>445</v>
      </c>
      <c r="D339" s="88">
        <f t="shared" si="5"/>
        <v>0.3126843657817109</v>
      </c>
      <c r="E339" s="89"/>
    </row>
    <row r="340" spans="1:5" ht="24.75" customHeight="1">
      <c r="A340" s="86" t="s">
        <v>337</v>
      </c>
      <c r="B340" s="87">
        <v>10229</v>
      </c>
      <c r="C340" s="87">
        <v>4351</v>
      </c>
      <c r="D340" s="88">
        <f t="shared" si="5"/>
        <v>-0.5746407273438263</v>
      </c>
      <c r="E340" s="89"/>
    </row>
    <row r="341" spans="1:5" ht="24.75" customHeight="1">
      <c r="A341" s="86" t="s">
        <v>338</v>
      </c>
      <c r="B341" s="87">
        <v>16148</v>
      </c>
      <c r="C341" s="87">
        <v>29684</v>
      </c>
      <c r="D341" s="88">
        <f t="shared" si="5"/>
        <v>0.8382462224424077</v>
      </c>
      <c r="E341" s="89"/>
    </row>
    <row r="342" spans="1:5" ht="24.75" customHeight="1">
      <c r="A342" s="86" t="s">
        <v>9</v>
      </c>
      <c r="B342" s="87">
        <v>52529</v>
      </c>
      <c r="C342" s="87">
        <v>46788</v>
      </c>
      <c r="D342" s="88">
        <f t="shared" si="5"/>
        <v>-0.10929201012773893</v>
      </c>
      <c r="E342" s="89"/>
    </row>
    <row r="343" spans="1:5" ht="24.75" customHeight="1">
      <c r="A343" s="86" t="s">
        <v>339</v>
      </c>
      <c r="B343" s="87">
        <v>10686</v>
      </c>
      <c r="C343" s="87">
        <v>6350</v>
      </c>
      <c r="D343" s="88">
        <f t="shared" si="5"/>
        <v>-0.4057645517499532</v>
      </c>
      <c r="E343" s="89"/>
    </row>
    <row r="344" spans="1:5" ht="33">
      <c r="A344" s="86" t="s">
        <v>340</v>
      </c>
      <c r="B344" s="87">
        <v>41843</v>
      </c>
      <c r="C344" s="87">
        <v>40438</v>
      </c>
      <c r="D344" s="88">
        <f t="shared" si="5"/>
        <v>-0.0335778983342494</v>
      </c>
      <c r="E344" s="95" t="s">
        <v>10</v>
      </c>
    </row>
    <row r="345" spans="1:5" ht="49.5">
      <c r="A345" s="86" t="s">
        <v>11</v>
      </c>
      <c r="B345" s="87">
        <v>80143</v>
      </c>
      <c r="C345" s="87">
        <v>92005</v>
      </c>
      <c r="D345" s="88">
        <f t="shared" si="5"/>
        <v>0.14801043135395475</v>
      </c>
      <c r="E345" s="89" t="s">
        <v>605</v>
      </c>
    </row>
    <row r="346" spans="1:5" ht="24.75" customHeight="1">
      <c r="A346" s="86" t="s">
        <v>12</v>
      </c>
      <c r="B346" s="87">
        <v>2711</v>
      </c>
      <c r="C346" s="87">
        <v>225</v>
      </c>
      <c r="D346" s="88">
        <f t="shared" si="5"/>
        <v>-0.917004795278495</v>
      </c>
      <c r="E346" s="89"/>
    </row>
    <row r="347" spans="1:5" ht="89.25" customHeight="1">
      <c r="A347" s="86" t="s">
        <v>13</v>
      </c>
      <c r="B347" s="87">
        <v>81199</v>
      </c>
      <c r="C347" s="87">
        <f>C334-C335-C342-C345-C346</f>
        <v>179393</v>
      </c>
      <c r="D347" s="88">
        <f t="shared" si="5"/>
        <v>1.2093006071503343</v>
      </c>
      <c r="E347" s="95" t="s">
        <v>604</v>
      </c>
    </row>
    <row r="348" spans="1:5" ht="24.75" customHeight="1">
      <c r="A348" s="86" t="s">
        <v>550</v>
      </c>
      <c r="B348" s="87">
        <v>41455</v>
      </c>
      <c r="C348" s="87">
        <v>62325</v>
      </c>
      <c r="D348" s="88">
        <f t="shared" si="5"/>
        <v>0.5034374623085274</v>
      </c>
      <c r="E348" s="89"/>
    </row>
    <row r="349" spans="1:5" ht="24.75" customHeight="1">
      <c r="A349" s="86" t="s">
        <v>14</v>
      </c>
      <c r="B349" s="87">
        <v>4565</v>
      </c>
      <c r="C349" s="87">
        <v>4449</v>
      </c>
      <c r="D349" s="88">
        <f t="shared" si="5"/>
        <v>-0.02541073384446879</v>
      </c>
      <c r="E349" s="89"/>
    </row>
    <row r="350" spans="1:5" ht="24.75" customHeight="1">
      <c r="A350" s="86" t="s">
        <v>333</v>
      </c>
      <c r="B350" s="87">
        <v>767</v>
      </c>
      <c r="C350" s="87">
        <v>589</v>
      </c>
      <c r="D350" s="88">
        <f t="shared" si="5"/>
        <v>-0.23207301173402872</v>
      </c>
      <c r="E350" s="89"/>
    </row>
    <row r="351" spans="1:5" ht="24.75" customHeight="1">
      <c r="A351" s="86" t="s">
        <v>341</v>
      </c>
      <c r="B351" s="87">
        <v>820</v>
      </c>
      <c r="C351" s="87">
        <v>1000</v>
      </c>
      <c r="D351" s="88">
        <f aca="true" t="shared" si="6" ref="D351:D414">C351/B351-1</f>
        <v>0.2195121951219512</v>
      </c>
      <c r="E351" s="89"/>
    </row>
    <row r="352" spans="1:5" ht="24.75" customHeight="1">
      <c r="A352" s="86" t="s">
        <v>342</v>
      </c>
      <c r="B352" s="87">
        <v>170</v>
      </c>
      <c r="C352" s="87">
        <v>25</v>
      </c>
      <c r="D352" s="88">
        <f t="shared" si="6"/>
        <v>-0.8529411764705882</v>
      </c>
      <c r="E352" s="89"/>
    </row>
    <row r="353" spans="1:5" ht="24.75" customHeight="1">
      <c r="A353" s="86" t="s">
        <v>343</v>
      </c>
      <c r="B353" s="87">
        <v>341</v>
      </c>
      <c r="C353" s="87">
        <v>500</v>
      </c>
      <c r="D353" s="88">
        <f t="shared" si="6"/>
        <v>0.46627565982404695</v>
      </c>
      <c r="E353" s="95" t="s">
        <v>15</v>
      </c>
    </row>
    <row r="354" spans="1:5" ht="24.75" customHeight="1">
      <c r="A354" s="86" t="s">
        <v>344</v>
      </c>
      <c r="B354" s="87">
        <v>2467</v>
      </c>
      <c r="C354" s="87">
        <v>2335</v>
      </c>
      <c r="D354" s="88">
        <f t="shared" si="6"/>
        <v>-0.05350628293473858</v>
      </c>
      <c r="E354" s="89"/>
    </row>
    <row r="355" spans="1:5" ht="24.75" customHeight="1">
      <c r="A355" s="86" t="s">
        <v>16</v>
      </c>
      <c r="B355" s="87">
        <v>1628</v>
      </c>
      <c r="C355" s="87">
        <v>2106</v>
      </c>
      <c r="D355" s="88">
        <f t="shared" si="6"/>
        <v>0.2936117936117937</v>
      </c>
      <c r="E355" s="89"/>
    </row>
    <row r="356" spans="1:5" ht="24.75" customHeight="1">
      <c r="A356" s="86" t="s">
        <v>333</v>
      </c>
      <c r="B356" s="87">
        <v>492</v>
      </c>
      <c r="C356" s="87">
        <v>636</v>
      </c>
      <c r="D356" s="88">
        <f t="shared" si="6"/>
        <v>0.29268292682926833</v>
      </c>
      <c r="E356" s="89"/>
    </row>
    <row r="357" spans="1:5" ht="24.75" customHeight="1">
      <c r="A357" s="86" t="s">
        <v>17</v>
      </c>
      <c r="B357" s="87">
        <v>154</v>
      </c>
      <c r="C357" s="87" t="s">
        <v>310</v>
      </c>
      <c r="D357" s="88" t="s">
        <v>310</v>
      </c>
      <c r="E357" s="89" t="s">
        <v>18</v>
      </c>
    </row>
    <row r="358" spans="1:5" ht="24.75" customHeight="1">
      <c r="A358" s="86" t="s">
        <v>345</v>
      </c>
      <c r="B358" s="87">
        <v>10</v>
      </c>
      <c r="C358" s="87">
        <v>10</v>
      </c>
      <c r="D358" s="88">
        <f t="shared" si="6"/>
        <v>0</v>
      </c>
      <c r="E358" s="89"/>
    </row>
    <row r="359" spans="1:5" ht="24.75" customHeight="1">
      <c r="A359" s="86" t="s">
        <v>346</v>
      </c>
      <c r="B359" s="87">
        <v>14</v>
      </c>
      <c r="C359" s="87">
        <v>15</v>
      </c>
      <c r="D359" s="88">
        <f t="shared" si="6"/>
        <v>0.0714285714285714</v>
      </c>
      <c r="E359" s="89"/>
    </row>
    <row r="360" spans="1:5" ht="24.75" customHeight="1">
      <c r="A360" s="86" t="s">
        <v>347</v>
      </c>
      <c r="B360" s="87">
        <v>47</v>
      </c>
      <c r="C360" s="87">
        <v>147</v>
      </c>
      <c r="D360" s="88">
        <f t="shared" si="6"/>
        <v>2.127659574468085</v>
      </c>
      <c r="E360" s="89"/>
    </row>
    <row r="361" spans="1:5" ht="24.75" customHeight="1">
      <c r="A361" s="86" t="s">
        <v>348</v>
      </c>
      <c r="B361" s="87">
        <v>25</v>
      </c>
      <c r="C361" s="87">
        <v>45</v>
      </c>
      <c r="D361" s="88">
        <f t="shared" si="6"/>
        <v>0.8</v>
      </c>
      <c r="E361" s="89"/>
    </row>
    <row r="362" spans="1:5" ht="24.75" customHeight="1">
      <c r="A362" s="86" t="s">
        <v>19</v>
      </c>
      <c r="B362" s="87">
        <v>514</v>
      </c>
      <c r="C362" s="87">
        <v>558</v>
      </c>
      <c r="D362" s="88">
        <f t="shared" si="6"/>
        <v>0.08560311284046684</v>
      </c>
      <c r="E362" s="89"/>
    </row>
    <row r="363" spans="1:5" ht="24.75" customHeight="1">
      <c r="A363" s="86" t="s">
        <v>349</v>
      </c>
      <c r="B363" s="87">
        <f>280+92</f>
        <v>372</v>
      </c>
      <c r="C363" s="87">
        <v>695</v>
      </c>
      <c r="D363" s="88">
        <f t="shared" si="6"/>
        <v>0.868279569892473</v>
      </c>
      <c r="E363" s="95" t="s">
        <v>20</v>
      </c>
    </row>
    <row r="364" spans="1:5" ht="24.75" customHeight="1">
      <c r="A364" s="86" t="s">
        <v>21</v>
      </c>
      <c r="B364" s="87">
        <v>25708</v>
      </c>
      <c r="C364" s="87">
        <v>48269</v>
      </c>
      <c r="D364" s="88">
        <f t="shared" si="6"/>
        <v>0.8775867434261708</v>
      </c>
      <c r="E364" s="89"/>
    </row>
    <row r="365" spans="1:5" ht="24.75" customHeight="1">
      <c r="A365" s="86" t="s">
        <v>333</v>
      </c>
      <c r="B365" s="87">
        <v>312</v>
      </c>
      <c r="C365" s="87" t="s">
        <v>310</v>
      </c>
      <c r="D365" s="88" t="s">
        <v>310</v>
      </c>
      <c r="E365" s="89" t="s">
        <v>22</v>
      </c>
    </row>
    <row r="366" spans="1:5" ht="33" customHeight="1">
      <c r="A366" s="86" t="s">
        <v>334</v>
      </c>
      <c r="B366" s="87" t="s">
        <v>310</v>
      </c>
      <c r="C366" s="87">
        <v>5525</v>
      </c>
      <c r="D366" s="88" t="s">
        <v>310</v>
      </c>
      <c r="E366" s="95" t="s">
        <v>23</v>
      </c>
    </row>
    <row r="367" spans="1:5" ht="24.75" customHeight="1">
      <c r="A367" s="86" t="s">
        <v>350</v>
      </c>
      <c r="B367" s="87">
        <v>872</v>
      </c>
      <c r="C367" s="87" t="s">
        <v>310</v>
      </c>
      <c r="D367" s="88" t="s">
        <v>310</v>
      </c>
      <c r="E367" s="89"/>
    </row>
    <row r="368" spans="1:5" ht="24.75" customHeight="1">
      <c r="A368" s="86" t="s">
        <v>351</v>
      </c>
      <c r="B368" s="87">
        <v>165</v>
      </c>
      <c r="C368" s="87">
        <v>22500</v>
      </c>
      <c r="D368" s="88">
        <f t="shared" si="6"/>
        <v>135.36363636363637</v>
      </c>
      <c r="E368" s="95" t="s">
        <v>24</v>
      </c>
    </row>
    <row r="369" spans="1:5" ht="33">
      <c r="A369" s="86" t="s">
        <v>352</v>
      </c>
      <c r="B369" s="87">
        <v>17642</v>
      </c>
      <c r="C369" s="87">
        <v>9684</v>
      </c>
      <c r="D369" s="88">
        <f t="shared" si="6"/>
        <v>-0.45108264369119144</v>
      </c>
      <c r="E369" s="89" t="s">
        <v>25</v>
      </c>
    </row>
    <row r="370" spans="1:5" ht="24.75" customHeight="1">
      <c r="A370" s="86" t="s">
        <v>353</v>
      </c>
      <c r="B370" s="87">
        <v>140</v>
      </c>
      <c r="C370" s="87">
        <v>138</v>
      </c>
      <c r="D370" s="88">
        <f t="shared" si="6"/>
        <v>-0.014285714285714235</v>
      </c>
      <c r="E370" s="89"/>
    </row>
    <row r="371" spans="1:5" ht="17.25">
      <c r="A371" s="86" t="s">
        <v>354</v>
      </c>
      <c r="B371" s="87">
        <v>176</v>
      </c>
      <c r="C371" s="87">
        <v>220</v>
      </c>
      <c r="D371" s="88">
        <f t="shared" si="6"/>
        <v>0.25</v>
      </c>
      <c r="E371" s="95" t="s">
        <v>26</v>
      </c>
    </row>
    <row r="372" spans="1:5" ht="24.75" customHeight="1">
      <c r="A372" s="86" t="s">
        <v>355</v>
      </c>
      <c r="B372" s="87">
        <v>1592</v>
      </c>
      <c r="C372" s="87">
        <v>1906</v>
      </c>
      <c r="D372" s="88">
        <f t="shared" si="6"/>
        <v>0.19723618090452266</v>
      </c>
      <c r="E372" s="89"/>
    </row>
    <row r="373" spans="1:5" ht="24.75" customHeight="1">
      <c r="A373" s="86" t="s">
        <v>356</v>
      </c>
      <c r="B373" s="87">
        <v>4809</v>
      </c>
      <c r="C373" s="87">
        <v>8296</v>
      </c>
      <c r="D373" s="88">
        <f t="shared" si="6"/>
        <v>0.7250987731337077</v>
      </c>
      <c r="E373" s="95" t="s">
        <v>27</v>
      </c>
    </row>
    <row r="374" spans="1:5" ht="24.75" customHeight="1">
      <c r="A374" s="86" t="s">
        <v>28</v>
      </c>
      <c r="B374" s="87">
        <v>4964</v>
      </c>
      <c r="C374" s="87">
        <v>5500</v>
      </c>
      <c r="D374" s="88">
        <f t="shared" si="6"/>
        <v>0.1079774375503626</v>
      </c>
      <c r="E374" s="89"/>
    </row>
    <row r="375" spans="1:5" ht="17.25">
      <c r="A375" s="86" t="s">
        <v>357</v>
      </c>
      <c r="B375" s="87">
        <f>91+4873</f>
        <v>4964</v>
      </c>
      <c r="C375" s="87">
        <v>5500</v>
      </c>
      <c r="D375" s="88">
        <f t="shared" si="6"/>
        <v>0.1079774375503626</v>
      </c>
      <c r="E375" s="95" t="s">
        <v>29</v>
      </c>
    </row>
    <row r="376" spans="1:5" ht="24.75" customHeight="1">
      <c r="A376" s="86" t="s">
        <v>30</v>
      </c>
      <c r="B376" s="87">
        <v>1997</v>
      </c>
      <c r="C376" s="87">
        <v>2000</v>
      </c>
      <c r="D376" s="88">
        <f t="shared" si="6"/>
        <v>0.001502253380070151</v>
      </c>
      <c r="E376" s="89"/>
    </row>
    <row r="377" spans="1:5" ht="24.75" customHeight="1">
      <c r="A377" s="86" t="s">
        <v>358</v>
      </c>
      <c r="B377" s="87">
        <v>1997</v>
      </c>
      <c r="C377" s="87">
        <v>2000</v>
      </c>
      <c r="D377" s="88">
        <f t="shared" si="6"/>
        <v>0.001502253380070151</v>
      </c>
      <c r="E377" s="89" t="s">
        <v>31</v>
      </c>
    </row>
    <row r="378" spans="1:5" ht="24.75" customHeight="1">
      <c r="A378" s="86" t="s">
        <v>32</v>
      </c>
      <c r="B378" s="87">
        <v>2593</v>
      </c>
      <c r="C378" s="87" t="s">
        <v>310</v>
      </c>
      <c r="D378" s="88" t="s">
        <v>310</v>
      </c>
      <c r="E378" s="89"/>
    </row>
    <row r="379" spans="1:5" ht="17.25">
      <c r="A379" s="86" t="s">
        <v>359</v>
      </c>
      <c r="B379" s="87">
        <v>2593</v>
      </c>
      <c r="C379" s="87" t="s">
        <v>310</v>
      </c>
      <c r="D379" s="88" t="s">
        <v>310</v>
      </c>
      <c r="E379" s="89" t="s">
        <v>33</v>
      </c>
    </row>
    <row r="380" spans="1:5" ht="24.75" customHeight="1">
      <c r="A380" s="86" t="s">
        <v>551</v>
      </c>
      <c r="B380" s="87">
        <v>37434</v>
      </c>
      <c r="C380" s="87">
        <v>1020</v>
      </c>
      <c r="D380" s="88">
        <f t="shared" si="6"/>
        <v>-0.9727520435967303</v>
      </c>
      <c r="E380" s="89"/>
    </row>
    <row r="381" spans="1:5" ht="24.75" customHeight="1">
      <c r="A381" s="86" t="s">
        <v>34</v>
      </c>
      <c r="B381" s="87">
        <v>818</v>
      </c>
      <c r="C381" s="87">
        <v>720</v>
      </c>
      <c r="D381" s="88">
        <f t="shared" si="6"/>
        <v>-0.11980440097799516</v>
      </c>
      <c r="E381" s="89"/>
    </row>
    <row r="382" spans="1:5" ht="24.75" customHeight="1">
      <c r="A382" s="86" t="s">
        <v>333</v>
      </c>
      <c r="B382" s="87">
        <v>198</v>
      </c>
      <c r="C382" s="87">
        <v>210</v>
      </c>
      <c r="D382" s="88">
        <f t="shared" si="6"/>
        <v>0.06060606060606055</v>
      </c>
      <c r="E382" s="89"/>
    </row>
    <row r="383" spans="1:5" ht="24.75" customHeight="1">
      <c r="A383" s="86" t="s">
        <v>334</v>
      </c>
      <c r="B383" s="87">
        <v>110</v>
      </c>
      <c r="C383" s="87">
        <v>110</v>
      </c>
      <c r="D383" s="88">
        <f t="shared" si="6"/>
        <v>0</v>
      </c>
      <c r="E383" s="89"/>
    </row>
    <row r="384" spans="1:5" ht="24.75" customHeight="1">
      <c r="A384" s="86" t="s">
        <v>360</v>
      </c>
      <c r="B384" s="87">
        <v>510</v>
      </c>
      <c r="C384" s="87">
        <v>400</v>
      </c>
      <c r="D384" s="88">
        <f t="shared" si="6"/>
        <v>-0.21568627450980393</v>
      </c>
      <c r="E384" s="89"/>
    </row>
    <row r="385" spans="1:5" ht="24.75" customHeight="1">
      <c r="A385" s="86" t="s">
        <v>35</v>
      </c>
      <c r="B385" s="87">
        <v>30600</v>
      </c>
      <c r="C385" s="87">
        <v>300</v>
      </c>
      <c r="D385" s="88">
        <f t="shared" si="6"/>
        <v>-0.9901960784313726</v>
      </c>
      <c r="E385" s="89"/>
    </row>
    <row r="386" spans="1:5" ht="24.75" customHeight="1">
      <c r="A386" s="86" t="s">
        <v>361</v>
      </c>
      <c r="B386" s="87">
        <v>30600</v>
      </c>
      <c r="C386" s="87" t="s">
        <v>310</v>
      </c>
      <c r="D386" s="88" t="s">
        <v>310</v>
      </c>
      <c r="E386" s="89" t="s">
        <v>36</v>
      </c>
    </row>
    <row r="387" spans="1:5" ht="24.75" customHeight="1">
      <c r="A387" s="86" t="s">
        <v>362</v>
      </c>
      <c r="B387" s="87" t="s">
        <v>310</v>
      </c>
      <c r="C387" s="87">
        <v>300</v>
      </c>
      <c r="D387" s="88" t="s">
        <v>310</v>
      </c>
      <c r="E387" s="95" t="s">
        <v>37</v>
      </c>
    </row>
    <row r="388" spans="1:5" ht="24.75" customHeight="1">
      <c r="A388" s="86" t="s">
        <v>38</v>
      </c>
      <c r="B388" s="87">
        <v>6016</v>
      </c>
      <c r="C388" s="87" t="s">
        <v>310</v>
      </c>
      <c r="D388" s="88" t="s">
        <v>310</v>
      </c>
      <c r="E388" s="89"/>
    </row>
    <row r="389" spans="1:5" ht="24.75" customHeight="1">
      <c r="A389" s="86" t="s">
        <v>363</v>
      </c>
      <c r="B389" s="87">
        <v>1016</v>
      </c>
      <c r="C389" s="87" t="s">
        <v>310</v>
      </c>
      <c r="D389" s="88" t="s">
        <v>310</v>
      </c>
      <c r="E389" s="89"/>
    </row>
    <row r="390" spans="1:5" ht="24.75" customHeight="1">
      <c r="A390" s="86" t="s">
        <v>364</v>
      </c>
      <c r="B390" s="87">
        <v>5000</v>
      </c>
      <c r="C390" s="87" t="s">
        <v>310</v>
      </c>
      <c r="D390" s="88" t="s">
        <v>310</v>
      </c>
      <c r="E390" s="89" t="s">
        <v>39</v>
      </c>
    </row>
    <row r="391" spans="1:5" ht="24.75" customHeight="1">
      <c r="A391" s="86" t="s">
        <v>552</v>
      </c>
      <c r="B391" s="87">
        <v>13175</v>
      </c>
      <c r="C391" s="87">
        <f>23559-19800</f>
        <v>3759</v>
      </c>
      <c r="D391" s="88">
        <f t="shared" si="6"/>
        <v>-0.7146869070208728</v>
      </c>
      <c r="E391" s="89"/>
    </row>
    <row r="392" spans="1:5" ht="24.75" customHeight="1">
      <c r="A392" s="86" t="s">
        <v>40</v>
      </c>
      <c r="B392" s="87">
        <v>3366</v>
      </c>
      <c r="C392" s="87">
        <v>2931</v>
      </c>
      <c r="D392" s="88">
        <f t="shared" si="6"/>
        <v>-0.1292335115864528</v>
      </c>
      <c r="E392" s="89"/>
    </row>
    <row r="393" spans="1:5" ht="24.75" customHeight="1">
      <c r="A393" s="86" t="s">
        <v>333</v>
      </c>
      <c r="B393" s="87">
        <v>804</v>
      </c>
      <c r="C393" s="87">
        <v>1086</v>
      </c>
      <c r="D393" s="88">
        <f t="shared" si="6"/>
        <v>0.35074626865671643</v>
      </c>
      <c r="E393" s="89"/>
    </row>
    <row r="394" spans="1:5" ht="24.75" customHeight="1">
      <c r="A394" s="86" t="s">
        <v>334</v>
      </c>
      <c r="B394" s="87">
        <v>87</v>
      </c>
      <c r="C394" s="87">
        <v>75</v>
      </c>
      <c r="D394" s="88">
        <f t="shared" si="6"/>
        <v>-0.13793103448275867</v>
      </c>
      <c r="E394" s="89"/>
    </row>
    <row r="395" spans="1:5" ht="24.75" customHeight="1">
      <c r="A395" s="86" t="s">
        <v>365</v>
      </c>
      <c r="B395" s="87">
        <f>85+2390</f>
        <v>2475</v>
      </c>
      <c r="C395" s="87">
        <v>1770</v>
      </c>
      <c r="D395" s="88">
        <f t="shared" si="6"/>
        <v>-0.2848484848484848</v>
      </c>
      <c r="E395" s="89"/>
    </row>
    <row r="396" spans="1:5" ht="24.75" customHeight="1">
      <c r="A396" s="86" t="s">
        <v>41</v>
      </c>
      <c r="B396" s="87">
        <v>209</v>
      </c>
      <c r="C396" s="87">
        <v>828</v>
      </c>
      <c r="D396" s="88">
        <f t="shared" si="6"/>
        <v>2.9617224880382773</v>
      </c>
      <c r="E396" s="89"/>
    </row>
    <row r="397" spans="1:5" ht="33">
      <c r="A397" s="86" t="s">
        <v>366</v>
      </c>
      <c r="B397" s="87">
        <v>209</v>
      </c>
      <c r="C397" s="87">
        <v>828</v>
      </c>
      <c r="D397" s="88">
        <f t="shared" si="6"/>
        <v>2.9617224880382773</v>
      </c>
      <c r="E397" s="89" t="s">
        <v>42</v>
      </c>
    </row>
    <row r="398" spans="1:5" ht="17.25">
      <c r="A398" s="86" t="s">
        <v>43</v>
      </c>
      <c r="B398" s="87" t="s">
        <v>310</v>
      </c>
      <c r="C398" s="87" t="s">
        <v>310</v>
      </c>
      <c r="D398" s="88" t="s">
        <v>310</v>
      </c>
      <c r="E398" s="89"/>
    </row>
    <row r="399" spans="1:5" ht="17.25">
      <c r="A399" s="86" t="s">
        <v>44</v>
      </c>
      <c r="B399" s="87">
        <v>9600</v>
      </c>
      <c r="C399" s="87" t="s">
        <v>310</v>
      </c>
      <c r="D399" s="88" t="s">
        <v>310</v>
      </c>
      <c r="E399" s="89" t="s">
        <v>45</v>
      </c>
    </row>
    <row r="400" spans="1:5" ht="24.75" customHeight="1">
      <c r="A400" s="86" t="s">
        <v>46</v>
      </c>
      <c r="B400" s="87">
        <v>9600</v>
      </c>
      <c r="C400" s="87" t="s">
        <v>310</v>
      </c>
      <c r="D400" s="88" t="s">
        <v>310</v>
      </c>
      <c r="E400" s="89"/>
    </row>
    <row r="401" spans="1:5" ht="24.75" customHeight="1">
      <c r="A401" s="86" t="s">
        <v>553</v>
      </c>
      <c r="B401" s="87">
        <v>524</v>
      </c>
      <c r="C401" s="87">
        <v>222</v>
      </c>
      <c r="D401" s="88">
        <f t="shared" si="6"/>
        <v>-0.5763358778625954</v>
      </c>
      <c r="E401" s="89"/>
    </row>
    <row r="402" spans="1:5" ht="24.75" customHeight="1">
      <c r="A402" s="86" t="s">
        <v>47</v>
      </c>
      <c r="B402" s="87">
        <v>86</v>
      </c>
      <c r="C402" s="87">
        <v>102</v>
      </c>
      <c r="D402" s="88">
        <f t="shared" si="6"/>
        <v>0.18604651162790709</v>
      </c>
      <c r="E402" s="89"/>
    </row>
    <row r="403" spans="1:5" ht="24.75" customHeight="1">
      <c r="A403" s="86" t="s">
        <v>341</v>
      </c>
      <c r="B403" s="87">
        <v>86</v>
      </c>
      <c r="C403" s="87">
        <v>102</v>
      </c>
      <c r="D403" s="88">
        <f t="shared" si="6"/>
        <v>0.18604651162790709</v>
      </c>
      <c r="E403" s="89"/>
    </row>
    <row r="404" spans="1:5" ht="24.75" customHeight="1">
      <c r="A404" s="86" t="s">
        <v>48</v>
      </c>
      <c r="B404" s="87">
        <v>119</v>
      </c>
      <c r="C404" s="87">
        <v>120</v>
      </c>
      <c r="D404" s="88">
        <f t="shared" si="6"/>
        <v>0.008403361344537785</v>
      </c>
      <c r="E404" s="89"/>
    </row>
    <row r="405" spans="1:5" ht="24.75" customHeight="1">
      <c r="A405" s="86" t="s">
        <v>367</v>
      </c>
      <c r="B405" s="87">
        <v>119</v>
      </c>
      <c r="C405" s="87">
        <v>120</v>
      </c>
      <c r="D405" s="88">
        <f t="shared" si="6"/>
        <v>0.008403361344537785</v>
      </c>
      <c r="E405" s="89"/>
    </row>
    <row r="406" spans="1:5" ht="24.75" customHeight="1">
      <c r="A406" s="86" t="s">
        <v>49</v>
      </c>
      <c r="B406" s="87">
        <v>319</v>
      </c>
      <c r="C406" s="87" t="s">
        <v>310</v>
      </c>
      <c r="D406" s="88" t="s">
        <v>310</v>
      </c>
      <c r="E406" s="89"/>
    </row>
    <row r="407" spans="1:5" ht="24.75" customHeight="1">
      <c r="A407" s="86" t="s">
        <v>368</v>
      </c>
      <c r="B407" s="87">
        <v>319</v>
      </c>
      <c r="C407" s="87" t="s">
        <v>310</v>
      </c>
      <c r="D407" s="88" t="s">
        <v>310</v>
      </c>
      <c r="E407" s="89" t="s">
        <v>50</v>
      </c>
    </row>
    <row r="408" spans="1:5" ht="24.75" customHeight="1">
      <c r="A408" s="86" t="s">
        <v>554</v>
      </c>
      <c r="B408" s="87">
        <v>2939</v>
      </c>
      <c r="C408" s="87" t="s">
        <v>310</v>
      </c>
      <c r="D408" s="88" t="s">
        <v>310</v>
      </c>
      <c r="E408" s="89" t="s">
        <v>51</v>
      </c>
    </row>
    <row r="409" spans="1:5" ht="24.75" customHeight="1">
      <c r="A409" s="86" t="s">
        <v>601</v>
      </c>
      <c r="B409" s="87">
        <v>2939</v>
      </c>
      <c r="C409" s="87" t="s">
        <v>310</v>
      </c>
      <c r="D409" s="88" t="s">
        <v>310</v>
      </c>
      <c r="E409" s="89"/>
    </row>
    <row r="410" spans="1:5" ht="24.75" customHeight="1">
      <c r="A410" s="86" t="s">
        <v>555</v>
      </c>
      <c r="B410" s="87">
        <v>3033</v>
      </c>
      <c r="C410" s="87">
        <v>4546</v>
      </c>
      <c r="D410" s="88">
        <f t="shared" si="6"/>
        <v>0.49884602703593806</v>
      </c>
      <c r="E410" s="89"/>
    </row>
    <row r="411" spans="1:5" ht="24.75" customHeight="1">
      <c r="A411" s="86" t="s">
        <v>52</v>
      </c>
      <c r="B411" s="87">
        <v>3033</v>
      </c>
      <c r="C411" s="87">
        <v>4546</v>
      </c>
      <c r="D411" s="88">
        <f t="shared" si="6"/>
        <v>0.49884602703593806</v>
      </c>
      <c r="E411" s="89"/>
    </row>
    <row r="412" spans="1:5" ht="24.75" customHeight="1">
      <c r="A412" s="86" t="s">
        <v>333</v>
      </c>
      <c r="B412" s="87">
        <v>1133</v>
      </c>
      <c r="C412" s="87">
        <v>1356</v>
      </c>
      <c r="D412" s="88">
        <f t="shared" si="6"/>
        <v>0.1968225948808473</v>
      </c>
      <c r="E412" s="89"/>
    </row>
    <row r="413" spans="1:5" ht="24.75" customHeight="1">
      <c r="A413" s="86" t="s">
        <v>334</v>
      </c>
      <c r="B413" s="87">
        <v>487</v>
      </c>
      <c r="C413" s="87">
        <v>245</v>
      </c>
      <c r="D413" s="88">
        <f t="shared" si="6"/>
        <v>-0.4969199178644764</v>
      </c>
      <c r="E413" s="89"/>
    </row>
    <row r="414" spans="1:5" ht="24.75" customHeight="1">
      <c r="A414" s="86" t="s">
        <v>341</v>
      </c>
      <c r="B414" s="87">
        <v>518</v>
      </c>
      <c r="C414" s="87">
        <v>1108</v>
      </c>
      <c r="D414" s="88">
        <f t="shared" si="6"/>
        <v>1.1389961389961392</v>
      </c>
      <c r="E414" s="89"/>
    </row>
    <row r="415" spans="1:5" ht="33">
      <c r="A415" s="86" t="s">
        <v>369</v>
      </c>
      <c r="B415" s="87">
        <v>895</v>
      </c>
      <c r="C415" s="87">
        <v>1837</v>
      </c>
      <c r="D415" s="88">
        <f aca="true" t="shared" si="7" ref="D415:D429">C415/B415-1</f>
        <v>1.052513966480447</v>
      </c>
      <c r="E415" s="89" t="s">
        <v>53</v>
      </c>
    </row>
    <row r="416" spans="1:5" ht="24.75" customHeight="1">
      <c r="A416" s="86" t="s">
        <v>556</v>
      </c>
      <c r="B416" s="87">
        <v>97439</v>
      </c>
      <c r="C416" s="87">
        <f>79368-3000</f>
        <v>76368</v>
      </c>
      <c r="D416" s="88">
        <f t="shared" si="7"/>
        <v>-0.21624811420478451</v>
      </c>
      <c r="E416" s="89"/>
    </row>
    <row r="417" spans="1:5" ht="24.75" customHeight="1">
      <c r="A417" s="86" t="s">
        <v>54</v>
      </c>
      <c r="B417" s="87">
        <v>69986</v>
      </c>
      <c r="C417" s="87">
        <v>50045</v>
      </c>
      <c r="D417" s="88">
        <f t="shared" si="7"/>
        <v>-0.2849284142542794</v>
      </c>
      <c r="E417" s="89"/>
    </row>
    <row r="418" spans="1:5" ht="24.75" customHeight="1">
      <c r="A418" s="86" t="s">
        <v>64</v>
      </c>
      <c r="B418" s="87">
        <v>50000</v>
      </c>
      <c r="C418" s="87">
        <v>50000</v>
      </c>
      <c r="D418" s="88">
        <f t="shared" si="7"/>
        <v>0</v>
      </c>
      <c r="E418" s="95" t="s">
        <v>55</v>
      </c>
    </row>
    <row r="419" spans="1:5" ht="24.75" customHeight="1">
      <c r="A419" s="86" t="s">
        <v>65</v>
      </c>
      <c r="B419" s="87">
        <v>1373</v>
      </c>
      <c r="C419" s="87" t="s">
        <v>310</v>
      </c>
      <c r="D419" s="88" t="s">
        <v>310</v>
      </c>
      <c r="E419" s="89" t="s">
        <v>56</v>
      </c>
    </row>
    <row r="420" spans="1:5" ht="24.75" customHeight="1">
      <c r="A420" s="86" t="s">
        <v>66</v>
      </c>
      <c r="B420" s="87">
        <v>3790</v>
      </c>
      <c r="C420" s="87" t="s">
        <v>310</v>
      </c>
      <c r="D420" s="88" t="s">
        <v>310</v>
      </c>
      <c r="E420" s="89" t="s">
        <v>56</v>
      </c>
    </row>
    <row r="421" spans="1:5" ht="24.75" customHeight="1">
      <c r="A421" s="86" t="s">
        <v>67</v>
      </c>
      <c r="B421" s="87">
        <v>14823</v>
      </c>
      <c r="C421" s="87">
        <v>45</v>
      </c>
      <c r="D421" s="88">
        <f t="shared" si="7"/>
        <v>-0.9969641772920461</v>
      </c>
      <c r="E421" s="89" t="s">
        <v>56</v>
      </c>
    </row>
    <row r="422" spans="1:5" ht="24.75" customHeight="1">
      <c r="A422" s="86" t="s">
        <v>57</v>
      </c>
      <c r="B422" s="87">
        <v>27299</v>
      </c>
      <c r="C422" s="87">
        <v>26123</v>
      </c>
      <c r="D422" s="88">
        <f t="shared" si="7"/>
        <v>-0.043078501043994244</v>
      </c>
      <c r="E422" s="89"/>
    </row>
    <row r="423" spans="1:5" ht="24.75" customHeight="1">
      <c r="A423" s="86" t="s">
        <v>68</v>
      </c>
      <c r="B423" s="87">
        <v>5132</v>
      </c>
      <c r="C423" s="87">
        <v>10641</v>
      </c>
      <c r="D423" s="88">
        <f t="shared" si="7"/>
        <v>1.0734606391270458</v>
      </c>
      <c r="E423" s="89"/>
    </row>
    <row r="424" spans="1:5" ht="24.75" customHeight="1">
      <c r="A424" s="86" t="s">
        <v>69</v>
      </c>
      <c r="B424" s="87">
        <f>12656+9511</f>
        <v>22167</v>
      </c>
      <c r="C424" s="87">
        <v>15482</v>
      </c>
      <c r="D424" s="88">
        <f t="shared" si="7"/>
        <v>-0.30157441241485095</v>
      </c>
      <c r="E424" s="95" t="s">
        <v>58</v>
      </c>
    </row>
    <row r="425" spans="1:5" ht="24.75" customHeight="1">
      <c r="A425" s="86" t="s">
        <v>59</v>
      </c>
      <c r="B425" s="87">
        <v>154</v>
      </c>
      <c r="C425" s="87">
        <v>200</v>
      </c>
      <c r="D425" s="88">
        <f t="shared" si="7"/>
        <v>0.2987012987012987</v>
      </c>
      <c r="E425" s="89"/>
    </row>
    <row r="426" spans="1:5" ht="24.75" customHeight="1">
      <c r="A426" s="86" t="s">
        <v>70</v>
      </c>
      <c r="B426" s="87">
        <v>154</v>
      </c>
      <c r="C426" s="87">
        <v>200</v>
      </c>
      <c r="D426" s="88">
        <f t="shared" si="7"/>
        <v>0.2987012987012987</v>
      </c>
      <c r="E426" s="89"/>
    </row>
    <row r="427" spans="1:5" ht="24.75" customHeight="1">
      <c r="A427" s="86" t="s">
        <v>557</v>
      </c>
      <c r="B427" s="87">
        <v>6949</v>
      </c>
      <c r="C427" s="87">
        <v>9800</v>
      </c>
      <c r="D427" s="88">
        <f t="shared" si="7"/>
        <v>0.410274859692042</v>
      </c>
      <c r="E427" s="89"/>
    </row>
    <row r="428" spans="1:5" ht="24.75" customHeight="1">
      <c r="A428" s="86" t="s">
        <v>60</v>
      </c>
      <c r="B428" s="87">
        <v>2800</v>
      </c>
      <c r="C428" s="87">
        <v>9800</v>
      </c>
      <c r="D428" s="88">
        <f t="shared" si="7"/>
        <v>2.5</v>
      </c>
      <c r="E428" s="89"/>
    </row>
    <row r="429" spans="1:5" ht="17.25">
      <c r="A429" s="86" t="s">
        <v>602</v>
      </c>
      <c r="B429" s="87">
        <f>4149+2800</f>
        <v>6949</v>
      </c>
      <c r="C429" s="87">
        <v>9800</v>
      </c>
      <c r="D429" s="88">
        <f t="shared" si="7"/>
        <v>0.410274859692042</v>
      </c>
      <c r="E429" s="95" t="s">
        <v>61</v>
      </c>
    </row>
    <row r="430" spans="1:5" ht="24.75" customHeight="1">
      <c r="A430" s="86" t="s">
        <v>558</v>
      </c>
      <c r="B430" s="87" t="s">
        <v>310</v>
      </c>
      <c r="C430" s="87">
        <v>30000</v>
      </c>
      <c r="D430" s="88" t="s">
        <v>310</v>
      </c>
      <c r="E430" s="95" t="s">
        <v>62</v>
      </c>
    </row>
    <row r="431" spans="1:5" ht="24.75" customHeight="1">
      <c r="A431" s="86" t="s">
        <v>559</v>
      </c>
      <c r="B431" s="87">
        <v>469247</v>
      </c>
      <c r="C431" s="87">
        <f>190910+23000+3000</f>
        <v>216910</v>
      </c>
      <c r="D431" s="88">
        <f>C431/B431-1</f>
        <v>-0.537748776230855</v>
      </c>
      <c r="E431" s="89"/>
    </row>
    <row r="432" spans="1:5" ht="138.75" customHeight="1">
      <c r="A432" s="86" t="s">
        <v>603</v>
      </c>
      <c r="B432" s="87">
        <v>469247</v>
      </c>
      <c r="C432" s="87">
        <f>190910+23000+3000</f>
        <v>216910</v>
      </c>
      <c r="D432" s="88">
        <f>C432/B432-1</f>
        <v>-0.537748776230855</v>
      </c>
      <c r="E432" s="95" t="s">
        <v>63</v>
      </c>
    </row>
    <row r="433" spans="1:5" ht="33" customHeight="1">
      <c r="A433" s="99" t="s">
        <v>566</v>
      </c>
      <c r="B433" s="96">
        <v>1864753</v>
      </c>
      <c r="C433" s="96">
        <v>1778384</v>
      </c>
      <c r="D433" s="97">
        <f>C433/B433-1</f>
        <v>-0.04631658991834309</v>
      </c>
      <c r="E433" s="95"/>
    </row>
    <row r="434" spans="1:5" ht="33" customHeight="1">
      <c r="A434" s="99" t="s">
        <v>567</v>
      </c>
      <c r="B434" s="96">
        <v>124153</v>
      </c>
      <c r="C434" s="96">
        <v>151350</v>
      </c>
      <c r="D434" s="97">
        <f>C434/B434-1</f>
        <v>0.21906035295159998</v>
      </c>
      <c r="E434" s="95"/>
    </row>
    <row r="435" spans="1:5" ht="33" customHeight="1">
      <c r="A435" s="99" t="s">
        <v>568</v>
      </c>
      <c r="B435" s="96"/>
      <c r="C435" s="96">
        <v>41500</v>
      </c>
      <c r="D435" s="97"/>
      <c r="E435" s="95" t="s">
        <v>569</v>
      </c>
    </row>
    <row r="436" spans="1:5" ht="33" customHeight="1">
      <c r="A436" s="98" t="s">
        <v>571</v>
      </c>
      <c r="B436" s="96">
        <f>SUM(B433:B435)</f>
        <v>1988906</v>
      </c>
      <c r="C436" s="96">
        <f>SUM(C433:C435)</f>
        <v>1971234</v>
      </c>
      <c r="D436" s="97">
        <f>C436/B436-1</f>
        <v>-0.008885286685243021</v>
      </c>
      <c r="E436" s="92"/>
    </row>
  </sheetData>
  <sheetProtection/>
  <mergeCells count="3">
    <mergeCell ref="A2:E2"/>
    <mergeCell ref="E159:E162"/>
    <mergeCell ref="E281:E286"/>
  </mergeCells>
  <printOptions horizontalCentered="1"/>
  <pageMargins left="0.35433070866141736" right="0.2755905511811024" top="0.984251968503937" bottom="0.984251968503937" header="0.5118110236220472" footer="0.7086614173228347"/>
  <pageSetup firstPageNumber="48" useFirstPageNumber="1" fitToHeight="3" horizontalDpi="600" verticalDpi="600" orientation="portrait" paperSize="9" scale="75" r:id="rId3"/>
  <headerFooter alignWithMargins="0">
    <oddFooter xml:space="preserve">&amp;C&amp;10 &amp;P </oddFooter>
  </headerFooter>
  <legacyDrawing r:id="rId2"/>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E10" sqref="E10"/>
    </sheetView>
  </sheetViews>
  <sheetFormatPr defaultColWidth="9.00390625" defaultRowHeight="14.25"/>
  <cols>
    <col min="1" max="1" width="27.375" style="28" customWidth="1"/>
    <col min="2" max="3" width="11.75390625" style="28" customWidth="1"/>
    <col min="4" max="4" width="30.875" style="28" customWidth="1"/>
    <col min="5" max="6" width="12.25390625" style="28" customWidth="1"/>
    <col min="7" max="16384" width="9.00390625" style="28" customWidth="1"/>
  </cols>
  <sheetData>
    <row r="1" ht="22.5" customHeight="1">
      <c r="A1" s="32" t="s">
        <v>370</v>
      </c>
    </row>
    <row r="2" spans="1:6" ht="31.5" customHeight="1">
      <c r="A2" s="129" t="s">
        <v>81</v>
      </c>
      <c r="B2" s="129"/>
      <c r="C2" s="129"/>
      <c r="D2" s="129"/>
      <c r="E2" s="129"/>
      <c r="F2" s="129"/>
    </row>
    <row r="3" spans="1:6" ht="21.75" customHeight="1">
      <c r="A3" s="27"/>
      <c r="F3" s="58" t="s">
        <v>133</v>
      </c>
    </row>
    <row r="4" spans="1:6" ht="36.75" customHeight="1">
      <c r="A4" s="133" t="s">
        <v>128</v>
      </c>
      <c r="B4" s="134"/>
      <c r="C4" s="134"/>
      <c r="D4" s="135" t="s">
        <v>129</v>
      </c>
      <c r="E4" s="135"/>
      <c r="F4" s="135"/>
    </row>
    <row r="5" spans="1:6" ht="42.75" customHeight="1">
      <c r="A5" s="29" t="s">
        <v>130</v>
      </c>
      <c r="B5" s="30" t="s">
        <v>563</v>
      </c>
      <c r="C5" s="30" t="s">
        <v>564</v>
      </c>
      <c r="D5" s="29" t="s">
        <v>130</v>
      </c>
      <c r="E5" s="30" t="s">
        <v>563</v>
      </c>
      <c r="F5" s="30" t="s">
        <v>564</v>
      </c>
    </row>
    <row r="6" spans="1:6" ht="39.75" customHeight="1">
      <c r="A6" s="33" t="s">
        <v>138</v>
      </c>
      <c r="B6" s="37">
        <v>15</v>
      </c>
      <c r="C6" s="37">
        <v>20</v>
      </c>
      <c r="D6" s="33" t="s">
        <v>145</v>
      </c>
      <c r="E6" s="37">
        <f>SUM(E7:E10)</f>
        <v>394904</v>
      </c>
      <c r="F6" s="37">
        <f>SUM(F7:F10)</f>
        <v>223074</v>
      </c>
    </row>
    <row r="7" spans="1:6" ht="39.75" customHeight="1">
      <c r="A7" s="33" t="s">
        <v>139</v>
      </c>
      <c r="B7" s="37">
        <v>204</v>
      </c>
      <c r="C7" s="37">
        <v>140</v>
      </c>
      <c r="D7" s="59" t="s">
        <v>148</v>
      </c>
      <c r="E7" s="37">
        <v>377648</v>
      </c>
      <c r="F7" s="37">
        <v>211850</v>
      </c>
    </row>
    <row r="8" spans="1:6" ht="39.75" customHeight="1">
      <c r="A8" s="33" t="s">
        <v>140</v>
      </c>
      <c r="B8" s="37">
        <v>10638</v>
      </c>
      <c r="C8" s="37">
        <v>11224</v>
      </c>
      <c r="D8" s="33" t="s">
        <v>149</v>
      </c>
      <c r="E8" s="37">
        <v>10638</v>
      </c>
      <c r="F8" s="37">
        <v>11224</v>
      </c>
    </row>
    <row r="9" spans="1:6" ht="39.75" customHeight="1">
      <c r="A9" s="33" t="s">
        <v>141</v>
      </c>
      <c r="B9" s="37">
        <v>3496</v>
      </c>
      <c r="C9" s="72" t="s">
        <v>126</v>
      </c>
      <c r="D9" s="33" t="s">
        <v>150</v>
      </c>
      <c r="E9" s="37">
        <v>3496</v>
      </c>
      <c r="F9" s="72" t="s">
        <v>126</v>
      </c>
    </row>
    <row r="10" spans="1:6" ht="39.75" customHeight="1">
      <c r="A10" s="33" t="s">
        <v>142</v>
      </c>
      <c r="B10" s="37">
        <v>3122</v>
      </c>
      <c r="C10" s="72" t="s">
        <v>126</v>
      </c>
      <c r="D10" s="33" t="s">
        <v>151</v>
      </c>
      <c r="E10" s="37">
        <v>3122</v>
      </c>
      <c r="F10" s="72" t="s">
        <v>126</v>
      </c>
    </row>
    <row r="11" spans="1:6" ht="39.75" customHeight="1">
      <c r="A11" s="33" t="s">
        <v>143</v>
      </c>
      <c r="B11" s="37">
        <v>377648</v>
      </c>
      <c r="C11" s="37">
        <v>211850</v>
      </c>
      <c r="D11" s="33" t="s">
        <v>146</v>
      </c>
      <c r="E11" s="37">
        <f>SUM(E12:E13)</f>
        <v>219</v>
      </c>
      <c r="F11" s="37">
        <f>SUM(F12:F13)</f>
        <v>160</v>
      </c>
    </row>
    <row r="12" spans="1:6" ht="39.75" customHeight="1">
      <c r="A12" s="33" t="s">
        <v>144</v>
      </c>
      <c r="B12" s="37">
        <v>6100</v>
      </c>
      <c r="C12" s="37">
        <v>5346</v>
      </c>
      <c r="D12" s="35" t="s">
        <v>152</v>
      </c>
      <c r="E12" s="37">
        <v>15</v>
      </c>
      <c r="F12" s="37">
        <v>20</v>
      </c>
    </row>
    <row r="13" spans="1:6" ht="39.75" customHeight="1">
      <c r="A13" s="33"/>
      <c r="B13" s="37"/>
      <c r="C13" s="37"/>
      <c r="D13" s="35" t="s">
        <v>153</v>
      </c>
      <c r="E13" s="37">
        <v>204</v>
      </c>
      <c r="F13" s="37">
        <v>140</v>
      </c>
    </row>
    <row r="14" spans="1:6" ht="39.75" customHeight="1">
      <c r="A14" s="33"/>
      <c r="B14" s="37"/>
      <c r="C14" s="37"/>
      <c r="D14" s="33" t="s">
        <v>147</v>
      </c>
      <c r="E14" s="37">
        <f>SUM(E15:E15)</f>
        <v>6100</v>
      </c>
      <c r="F14" s="37">
        <f>SUM(F15:F15)</f>
        <v>5505</v>
      </c>
    </row>
    <row r="15" spans="1:6" ht="39.75" customHeight="1">
      <c r="A15" s="33"/>
      <c r="B15" s="37"/>
      <c r="C15" s="37"/>
      <c r="D15" s="35" t="s">
        <v>154</v>
      </c>
      <c r="E15" s="37">
        <v>6100</v>
      </c>
      <c r="F15" s="37">
        <v>5505</v>
      </c>
    </row>
    <row r="16" spans="1:6" ht="39.75" customHeight="1">
      <c r="A16" s="38" t="s">
        <v>76</v>
      </c>
      <c r="B16" s="37">
        <f>SUM(B6:B15)</f>
        <v>401223</v>
      </c>
      <c r="C16" s="37">
        <f>SUM(C6:C15)</f>
        <v>228580</v>
      </c>
      <c r="D16" s="38" t="s">
        <v>77</v>
      </c>
      <c r="E16" s="37">
        <f>E6+E11+E14</f>
        <v>401223</v>
      </c>
      <c r="F16" s="37">
        <f>F6+F11+F14</f>
        <v>228739</v>
      </c>
    </row>
    <row r="17" spans="1:6" ht="39.75" customHeight="1">
      <c r="A17" s="36" t="s">
        <v>78</v>
      </c>
      <c r="B17" s="72" t="s">
        <v>126</v>
      </c>
      <c r="C17" s="37">
        <f>C18</f>
        <v>159</v>
      </c>
      <c r="D17" s="36" t="s">
        <v>131</v>
      </c>
      <c r="E17" s="72" t="s">
        <v>126</v>
      </c>
      <c r="F17" s="72" t="s">
        <v>126</v>
      </c>
    </row>
    <row r="18" spans="1:6" ht="39.75" customHeight="1">
      <c r="A18" s="34" t="s">
        <v>134</v>
      </c>
      <c r="B18" s="72" t="s">
        <v>126</v>
      </c>
      <c r="C18" s="37">
        <v>159</v>
      </c>
      <c r="D18" s="33" t="s">
        <v>132</v>
      </c>
      <c r="E18" s="72" t="s">
        <v>126</v>
      </c>
      <c r="F18" s="72" t="s">
        <v>126</v>
      </c>
    </row>
    <row r="19" spans="1:6" ht="39.75" customHeight="1">
      <c r="A19" s="38" t="s">
        <v>79</v>
      </c>
      <c r="B19" s="37">
        <f>B16</f>
        <v>401223</v>
      </c>
      <c r="C19" s="37">
        <f>C16+C17</f>
        <v>228739</v>
      </c>
      <c r="D19" s="38" t="s">
        <v>80</v>
      </c>
      <c r="E19" s="37">
        <f>E16</f>
        <v>401223</v>
      </c>
      <c r="F19" s="37">
        <f>F16</f>
        <v>228739</v>
      </c>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spans="1:6" s="31" customFormat="1" ht="19.5" customHeight="1">
      <c r="A30" s="28"/>
      <c r="B30" s="28"/>
      <c r="C30" s="28"/>
      <c r="D30" s="28"/>
      <c r="E30" s="28"/>
      <c r="F30" s="28"/>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27" customHeight="1"/>
  </sheetData>
  <sheetProtection/>
  <mergeCells count="3">
    <mergeCell ref="A2:F2"/>
    <mergeCell ref="A4:C4"/>
    <mergeCell ref="D4:F4"/>
  </mergeCells>
  <printOptions horizontalCentered="1"/>
  <pageMargins left="0.35433070866141736" right="0.2755905511811024" top="0.7086614173228347" bottom="0.984251968503937" header="0.5118110236220472" footer="0.6889763779527559"/>
  <pageSetup firstPageNumber="61" useFirstPageNumber="1" horizontalDpi="600" verticalDpi="600" orientation="portrait" paperSize="9" scale="80"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dimension ref="A1:D30"/>
  <sheetViews>
    <sheetView zoomScalePageLayoutView="0" workbookViewId="0" topLeftCell="A1">
      <selection activeCell="B7" sqref="B7"/>
    </sheetView>
  </sheetViews>
  <sheetFormatPr defaultColWidth="9.00390625" defaultRowHeight="30" customHeight="1"/>
  <cols>
    <col min="1" max="1" width="22.50390625" style="57" customWidth="1"/>
    <col min="2" max="2" width="12.375" style="57" customWidth="1"/>
    <col min="3" max="3" width="25.625" style="57" customWidth="1"/>
    <col min="4" max="4" width="12.625" style="57" customWidth="1"/>
    <col min="5" max="16384" width="9.00390625" style="57" customWidth="1"/>
  </cols>
  <sheetData>
    <row r="1" ht="24.75" customHeight="1">
      <c r="A1" s="71" t="s">
        <v>371</v>
      </c>
    </row>
    <row r="2" spans="1:4" ht="39.75" customHeight="1">
      <c r="A2" s="140" t="s">
        <v>372</v>
      </c>
      <c r="B2" s="140"/>
      <c r="C2" s="140"/>
      <c r="D2" s="140"/>
    </row>
    <row r="3" spans="1:4" ht="26.25" customHeight="1">
      <c r="A3" s="139" t="s">
        <v>373</v>
      </c>
      <c r="B3" s="139"/>
      <c r="C3" s="139"/>
      <c r="D3" s="139"/>
    </row>
    <row r="4" spans="1:4" s="28" customFormat="1" ht="46.5" customHeight="1">
      <c r="A4" s="137" t="s">
        <v>572</v>
      </c>
      <c r="B4" s="138"/>
      <c r="C4" s="136" t="s">
        <v>573</v>
      </c>
      <c r="D4" s="136"/>
    </row>
    <row r="5" spans="1:4" ht="50.25" customHeight="1">
      <c r="A5" s="100" t="s">
        <v>574</v>
      </c>
      <c r="B5" s="100" t="s">
        <v>575</v>
      </c>
      <c r="C5" s="100" t="s">
        <v>574</v>
      </c>
      <c r="D5" s="100" t="s">
        <v>575</v>
      </c>
    </row>
    <row r="6" spans="1:4" ht="60" customHeight="1">
      <c r="A6" s="101" t="s">
        <v>576</v>
      </c>
      <c r="B6" s="115">
        <v>151850</v>
      </c>
      <c r="C6" s="102" t="s">
        <v>577</v>
      </c>
      <c r="D6" s="115">
        <v>10893</v>
      </c>
    </row>
    <row r="7" spans="1:4" ht="60" customHeight="1">
      <c r="A7" s="101" t="s">
        <v>578</v>
      </c>
      <c r="B7" s="115">
        <v>60000</v>
      </c>
      <c r="C7" s="102" t="s">
        <v>579</v>
      </c>
      <c r="D7" s="115">
        <v>7373</v>
      </c>
    </row>
    <row r="8" spans="1:4" ht="60" customHeight="1">
      <c r="A8" s="103"/>
      <c r="B8" s="104"/>
      <c r="C8" s="105" t="s">
        <v>580</v>
      </c>
      <c r="D8" s="115">
        <v>50000</v>
      </c>
    </row>
    <row r="9" spans="1:4" ht="60" customHeight="1">
      <c r="A9" s="103"/>
      <c r="B9" s="104"/>
      <c r="C9" s="105" t="s">
        <v>581</v>
      </c>
      <c r="D9" s="115">
        <v>100</v>
      </c>
    </row>
    <row r="10" spans="1:4" ht="60" customHeight="1">
      <c r="A10" s="106"/>
      <c r="B10" s="107"/>
      <c r="C10" s="105" t="s">
        <v>582</v>
      </c>
      <c r="D10" s="115">
        <v>83484</v>
      </c>
    </row>
    <row r="11" spans="1:4" ht="60" customHeight="1">
      <c r="A11" s="108"/>
      <c r="B11" s="109"/>
      <c r="C11" s="105" t="s">
        <v>583</v>
      </c>
      <c r="D11" s="115">
        <v>20000</v>
      </c>
    </row>
    <row r="12" spans="1:4" ht="60" customHeight="1">
      <c r="A12" s="108"/>
      <c r="B12" s="109"/>
      <c r="C12" s="105" t="s">
        <v>584</v>
      </c>
      <c r="D12" s="115">
        <v>40000</v>
      </c>
    </row>
    <row r="13" spans="1:4" ht="60" customHeight="1">
      <c r="A13" s="110" t="s">
        <v>585</v>
      </c>
      <c r="B13" s="111">
        <f>B6+B7</f>
        <v>211850</v>
      </c>
      <c r="C13" s="110" t="s">
        <v>585</v>
      </c>
      <c r="D13" s="111">
        <f>D6+D7+D8+D9+D10+D11+D12</f>
        <v>211850</v>
      </c>
    </row>
    <row r="21" spans="3:4" ht="30" customHeight="1">
      <c r="C21" s="60"/>
      <c r="D21" s="61"/>
    </row>
    <row r="22" spans="3:4" ht="30" customHeight="1">
      <c r="C22" s="60"/>
      <c r="D22" s="62"/>
    </row>
    <row r="23" spans="3:4" ht="30" customHeight="1">
      <c r="C23" s="60"/>
      <c r="D23" s="61"/>
    </row>
    <row r="24" spans="3:4" ht="30" customHeight="1">
      <c r="C24" s="60"/>
      <c r="D24" s="61"/>
    </row>
    <row r="25" spans="3:4" ht="30" customHeight="1">
      <c r="C25" s="60"/>
      <c r="D25" s="61"/>
    </row>
    <row r="26" spans="3:4" ht="30" customHeight="1">
      <c r="C26" s="63"/>
      <c r="D26" s="64"/>
    </row>
    <row r="27" spans="3:4" ht="30" customHeight="1">
      <c r="C27" s="63"/>
      <c r="D27" s="64"/>
    </row>
    <row r="28" spans="3:4" ht="30" customHeight="1">
      <c r="C28" s="63"/>
      <c r="D28" s="61"/>
    </row>
    <row r="29" spans="3:4" ht="30" customHeight="1">
      <c r="C29" s="60"/>
      <c r="D29" s="61"/>
    </row>
    <row r="30" spans="3:4" ht="30" customHeight="1">
      <c r="C30" s="60"/>
      <c r="D30" s="61"/>
    </row>
  </sheetData>
  <sheetProtection/>
  <mergeCells count="4">
    <mergeCell ref="C4:D4"/>
    <mergeCell ref="A4:B4"/>
    <mergeCell ref="A3:D3"/>
    <mergeCell ref="A2:D2"/>
  </mergeCells>
  <printOptions horizontalCentered="1"/>
  <pageMargins left="0.7480314960629921" right="0.7480314960629921" top="0.984251968503937" bottom="0.984251968503937" header="0.5118110236220472" footer="0.7086614173228347"/>
  <pageSetup firstPageNumber="62" useFirstPageNumber="1" horizontalDpi="600" verticalDpi="600" orientation="portrait" paperSize="9"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D16"/>
  <sheetViews>
    <sheetView zoomScalePageLayoutView="0" workbookViewId="0" topLeftCell="A1">
      <selection activeCell="A5" sqref="A5"/>
    </sheetView>
  </sheetViews>
  <sheetFormatPr defaultColWidth="9.00390625" defaultRowHeight="14.25"/>
  <cols>
    <col min="1" max="1" width="27.875" style="7" customWidth="1"/>
    <col min="2" max="2" width="12.875" style="7" customWidth="1"/>
    <col min="3" max="3" width="27.375" style="7" customWidth="1"/>
    <col min="4" max="4" width="13.75390625" style="7" customWidth="1"/>
    <col min="5" max="16384" width="9.00390625" style="7" customWidth="1"/>
  </cols>
  <sheetData>
    <row r="1" ht="21" customHeight="1">
      <c r="A1" s="22" t="s">
        <v>122</v>
      </c>
    </row>
    <row r="2" spans="1:4" ht="33.75" customHeight="1">
      <c r="A2" s="141" t="s">
        <v>374</v>
      </c>
      <c r="B2" s="141"/>
      <c r="C2" s="141"/>
      <c r="D2" s="141"/>
    </row>
    <row r="3" spans="1:4" ht="18.75" customHeight="1">
      <c r="A3" s="142"/>
      <c r="B3" s="142"/>
      <c r="C3" s="8"/>
      <c r="D3" s="23" t="s">
        <v>110</v>
      </c>
    </row>
    <row r="4" spans="1:4" ht="38.25" customHeight="1">
      <c r="A4" s="143" t="s">
        <v>82</v>
      </c>
      <c r="B4" s="143"/>
      <c r="C4" s="143" t="s">
        <v>83</v>
      </c>
      <c r="D4" s="143"/>
    </row>
    <row r="5" spans="1:4" ht="39.75" customHeight="1">
      <c r="A5" s="56" t="s">
        <v>84</v>
      </c>
      <c r="B5" s="56" t="s">
        <v>586</v>
      </c>
      <c r="C5" s="56" t="s">
        <v>84</v>
      </c>
      <c r="D5" s="56" t="s">
        <v>586</v>
      </c>
    </row>
    <row r="6" spans="1:4" ht="49.5" customHeight="1">
      <c r="A6" s="44" t="s">
        <v>86</v>
      </c>
      <c r="B6" s="42">
        <v>660.4</v>
      </c>
      <c r="C6" s="112" t="s">
        <v>587</v>
      </c>
      <c r="D6" s="42">
        <v>260</v>
      </c>
    </row>
    <row r="7" spans="1:4" ht="49.5" customHeight="1">
      <c r="A7" s="65" t="s">
        <v>588</v>
      </c>
      <c r="B7" s="43">
        <v>306.8</v>
      </c>
      <c r="C7" s="113" t="s">
        <v>589</v>
      </c>
      <c r="D7" s="43">
        <v>260</v>
      </c>
    </row>
    <row r="8" spans="1:4" ht="49.5" customHeight="1">
      <c r="A8" s="65" t="s">
        <v>590</v>
      </c>
      <c r="B8" s="43">
        <v>88</v>
      </c>
      <c r="C8" s="112" t="s">
        <v>591</v>
      </c>
      <c r="D8" s="42">
        <v>300</v>
      </c>
    </row>
    <row r="9" spans="1:4" ht="49.5" customHeight="1">
      <c r="A9" s="65" t="s">
        <v>592</v>
      </c>
      <c r="B9" s="43">
        <v>265.6</v>
      </c>
      <c r="C9" s="113" t="s">
        <v>593</v>
      </c>
      <c r="D9" s="43">
        <v>300</v>
      </c>
    </row>
    <row r="10" spans="1:4" ht="49.5" customHeight="1">
      <c r="A10" s="44" t="s">
        <v>87</v>
      </c>
      <c r="B10" s="42">
        <f>B11</f>
        <v>315.9</v>
      </c>
      <c r="C10" s="112" t="s">
        <v>594</v>
      </c>
      <c r="D10" s="42">
        <v>60</v>
      </c>
    </row>
    <row r="11" spans="1:4" ht="49.5" customHeight="1">
      <c r="A11" s="65" t="s">
        <v>595</v>
      </c>
      <c r="B11" s="43">
        <v>315.9</v>
      </c>
      <c r="C11" s="113" t="s">
        <v>596</v>
      </c>
      <c r="D11" s="43">
        <v>60</v>
      </c>
    </row>
    <row r="12" spans="1:4" ht="49.5" customHeight="1">
      <c r="A12" s="44"/>
      <c r="B12" s="43"/>
      <c r="C12" s="112" t="s">
        <v>597</v>
      </c>
      <c r="D12" s="42">
        <v>300</v>
      </c>
    </row>
    <row r="13" spans="1:4" ht="49.5" customHeight="1">
      <c r="A13" s="65"/>
      <c r="B13" s="43"/>
      <c r="C13" s="113" t="s">
        <v>598</v>
      </c>
      <c r="D13" s="43">
        <v>300</v>
      </c>
    </row>
    <row r="14" spans="1:4" ht="49.5" customHeight="1">
      <c r="A14" s="44" t="s">
        <v>88</v>
      </c>
      <c r="B14" s="42">
        <v>976.3</v>
      </c>
      <c r="C14" s="112" t="s">
        <v>89</v>
      </c>
      <c r="D14" s="42">
        <v>920</v>
      </c>
    </row>
    <row r="15" spans="1:4" ht="49.5" customHeight="1">
      <c r="A15" s="44" t="s">
        <v>90</v>
      </c>
      <c r="B15" s="42"/>
      <c r="C15" s="112" t="s">
        <v>91</v>
      </c>
      <c r="D15" s="42">
        <v>56.3</v>
      </c>
    </row>
    <row r="16" spans="1:4" ht="49.5" customHeight="1">
      <c r="A16" s="68" t="s">
        <v>599</v>
      </c>
      <c r="B16" s="42">
        <v>976.3</v>
      </c>
      <c r="C16" s="114" t="s">
        <v>600</v>
      </c>
      <c r="D16" s="42">
        <v>976.3</v>
      </c>
    </row>
    <row r="17" ht="34.5" customHeight="1"/>
    <row r="18" ht="34.5" customHeight="1"/>
    <row r="19" ht="43.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mergeCells count="4">
    <mergeCell ref="A2:D2"/>
    <mergeCell ref="A3:B3"/>
    <mergeCell ref="A4:B4"/>
    <mergeCell ref="C4:D4"/>
  </mergeCells>
  <printOptions horizontalCentered="1"/>
  <pageMargins left="0.7086614173228347" right="0.7086614173228347" top="0.7480314960629921" bottom="0.7480314960629921" header="0.31496062992125984" footer="0.7086614173228347"/>
  <pageSetup firstPageNumber="63" useFirstPageNumber="1" horizontalDpi="600" verticalDpi="600" orientation="portrait" paperSize="9" r:id="rId1"/>
  <headerFooter>
    <oddFooter>&amp;C&amp;10&amp;P</oddFooter>
  </headerFooter>
</worksheet>
</file>

<file path=xl/worksheets/sheet6.xml><?xml version="1.0" encoding="utf-8"?>
<worksheet xmlns="http://schemas.openxmlformats.org/spreadsheetml/2006/main" xmlns:r="http://schemas.openxmlformats.org/officeDocument/2006/relationships">
  <dimension ref="A1:E15"/>
  <sheetViews>
    <sheetView zoomScalePageLayoutView="0" workbookViewId="0" topLeftCell="A10">
      <selection activeCell="B7" sqref="B7"/>
    </sheetView>
  </sheetViews>
  <sheetFormatPr defaultColWidth="9.00390625" defaultRowHeight="14.25"/>
  <cols>
    <col min="1" max="1" width="23.25390625" style="9" customWidth="1"/>
    <col min="2" max="2" width="15.875" style="9" customWidth="1"/>
    <col min="3" max="3" width="11.50390625" style="9" customWidth="1"/>
    <col min="4" max="4" width="10.75390625" style="9" customWidth="1"/>
    <col min="5" max="5" width="15.50390625" style="9" customWidth="1"/>
    <col min="6" max="6" width="9.00390625" style="17" customWidth="1"/>
    <col min="7" max="16384" width="9.00390625" style="9" customWidth="1"/>
  </cols>
  <sheetData>
    <row r="1" ht="26.25" customHeight="1">
      <c r="A1" s="24" t="s">
        <v>123</v>
      </c>
    </row>
    <row r="2" spans="1:5" ht="36" customHeight="1">
      <c r="A2" s="144" t="s">
        <v>375</v>
      </c>
      <c r="B2" s="144"/>
      <c r="C2" s="144"/>
      <c r="D2" s="144"/>
      <c r="E2" s="144"/>
    </row>
    <row r="3" spans="1:5" ht="21.75" customHeight="1">
      <c r="A3" s="26"/>
      <c r="B3" s="146" t="s">
        <v>72</v>
      </c>
      <c r="C3" s="146"/>
      <c r="D3" s="146"/>
      <c r="E3" s="146"/>
    </row>
    <row r="4" spans="1:5" ht="43.5" customHeight="1">
      <c r="A4" s="145" t="s">
        <v>92</v>
      </c>
      <c r="B4" s="145" t="s">
        <v>85</v>
      </c>
      <c r="C4" s="145"/>
      <c r="D4" s="145"/>
      <c r="E4" s="145"/>
    </row>
    <row r="5" spans="1:5" ht="51.75" customHeight="1">
      <c r="A5" s="145"/>
      <c r="B5" s="13" t="s">
        <v>93</v>
      </c>
      <c r="C5" s="13" t="s">
        <v>94</v>
      </c>
      <c r="D5" s="13" t="s">
        <v>95</v>
      </c>
      <c r="E5" s="13" t="s">
        <v>96</v>
      </c>
    </row>
    <row r="6" spans="1:5" ht="49.5" customHeight="1">
      <c r="A6" s="44" t="s">
        <v>86</v>
      </c>
      <c r="B6" s="42">
        <v>3300.45</v>
      </c>
      <c r="C6" s="42">
        <v>3300.45</v>
      </c>
      <c r="D6" s="66">
        <v>0.2</v>
      </c>
      <c r="E6" s="42">
        <v>660.4</v>
      </c>
    </row>
    <row r="7" spans="1:5" ht="49.5" customHeight="1">
      <c r="A7" s="65" t="s">
        <v>106</v>
      </c>
      <c r="B7" s="43">
        <v>1534</v>
      </c>
      <c r="C7" s="43">
        <v>1534</v>
      </c>
      <c r="D7" s="67">
        <v>0.2</v>
      </c>
      <c r="E7" s="43">
        <v>306.8</v>
      </c>
    </row>
    <row r="8" spans="1:5" ht="49.5" customHeight="1">
      <c r="A8" s="65" t="s">
        <v>156</v>
      </c>
      <c r="B8" s="43">
        <v>1534</v>
      </c>
      <c r="C8" s="43">
        <v>1534</v>
      </c>
      <c r="D8" s="67">
        <v>0.2</v>
      </c>
      <c r="E8" s="43">
        <v>306.8</v>
      </c>
    </row>
    <row r="9" spans="1:5" ht="49.5" customHeight="1">
      <c r="A9" s="65" t="s">
        <v>107</v>
      </c>
      <c r="B9" s="43">
        <v>1766.45</v>
      </c>
      <c r="C9" s="43">
        <v>1766.45</v>
      </c>
      <c r="D9" s="67">
        <v>0.2</v>
      </c>
      <c r="E9" s="43">
        <v>353.6</v>
      </c>
    </row>
    <row r="10" spans="1:5" ht="49.5" customHeight="1">
      <c r="A10" s="65" t="s">
        <v>157</v>
      </c>
      <c r="B10" s="43">
        <v>438.45</v>
      </c>
      <c r="C10" s="43">
        <v>438.45</v>
      </c>
      <c r="D10" s="67">
        <v>0.2</v>
      </c>
      <c r="E10" s="43">
        <v>88</v>
      </c>
    </row>
    <row r="11" spans="1:5" ht="49.5" customHeight="1">
      <c r="A11" s="65" t="s">
        <v>158</v>
      </c>
      <c r="B11" s="43">
        <v>1328</v>
      </c>
      <c r="C11" s="43">
        <v>1328</v>
      </c>
      <c r="D11" s="67">
        <v>0.2</v>
      </c>
      <c r="E11" s="43">
        <v>265.6</v>
      </c>
    </row>
    <row r="12" spans="1:5" ht="49.5" customHeight="1">
      <c r="A12" s="44" t="s">
        <v>87</v>
      </c>
      <c r="B12" s="42">
        <f>B13</f>
        <v>526.5</v>
      </c>
      <c r="C12" s="42">
        <f>C13</f>
        <v>458</v>
      </c>
      <c r="D12" s="66">
        <v>0.6</v>
      </c>
      <c r="E12" s="42">
        <f>E13</f>
        <v>315.9</v>
      </c>
    </row>
    <row r="13" spans="1:5" ht="49.5" customHeight="1">
      <c r="A13" s="65" t="s">
        <v>108</v>
      </c>
      <c r="B13" s="43">
        <v>526.5</v>
      </c>
      <c r="C13" s="43">
        <v>458</v>
      </c>
      <c r="D13" s="67">
        <v>0.6</v>
      </c>
      <c r="E13" s="43">
        <v>315.9</v>
      </c>
    </row>
    <row r="14" spans="1:5" ht="49.5" customHeight="1">
      <c r="A14" s="65" t="s">
        <v>159</v>
      </c>
      <c r="B14" s="43">
        <v>526.5</v>
      </c>
      <c r="C14" s="43">
        <v>458</v>
      </c>
      <c r="D14" s="67">
        <v>0.6</v>
      </c>
      <c r="E14" s="43">
        <v>315.9</v>
      </c>
    </row>
    <row r="15" spans="1:5" ht="72" customHeight="1">
      <c r="A15" s="68" t="s">
        <v>384</v>
      </c>
      <c r="B15" s="42">
        <v>3826.95</v>
      </c>
      <c r="C15" s="42">
        <v>3758.45</v>
      </c>
      <c r="D15" s="42"/>
      <c r="E15" s="42">
        <v>976.3</v>
      </c>
    </row>
  </sheetData>
  <sheetProtection/>
  <mergeCells count="4">
    <mergeCell ref="A2:E2"/>
    <mergeCell ref="A4:A5"/>
    <mergeCell ref="B4:E4"/>
    <mergeCell ref="B3:E3"/>
  </mergeCells>
  <printOptions horizontalCentered="1"/>
  <pageMargins left="0.7086614173228347" right="0.7086614173228347" top="0.7480314960629921" bottom="0.7480314960629921" header="0.31496062992125984" footer="0.7086614173228347"/>
  <pageSetup firstPageNumber="64" useFirstPageNumber="1" horizontalDpi="600" verticalDpi="600" orientation="portrait" paperSize="9" r:id="rId1"/>
  <headerFooter>
    <oddFooter>&amp;C&amp;10&amp;P</oddFooter>
  </headerFooter>
</worksheet>
</file>

<file path=xl/worksheets/sheet7.xml><?xml version="1.0" encoding="utf-8"?>
<worksheet xmlns="http://schemas.openxmlformats.org/spreadsheetml/2006/main" xmlns:r="http://schemas.openxmlformats.org/officeDocument/2006/relationships">
  <dimension ref="A1:E14"/>
  <sheetViews>
    <sheetView zoomScalePageLayoutView="0" workbookViewId="0" topLeftCell="A10">
      <selection activeCell="B7" sqref="B7"/>
    </sheetView>
  </sheetViews>
  <sheetFormatPr defaultColWidth="9.00390625" defaultRowHeight="14.25"/>
  <cols>
    <col min="1" max="1" width="41.25390625" style="6" customWidth="1"/>
    <col min="2" max="2" width="14.50390625" style="6" customWidth="1"/>
    <col min="3" max="3" width="14.375" style="6" customWidth="1"/>
    <col min="4" max="4" width="15.50390625" style="6" customWidth="1"/>
    <col min="5" max="5" width="9.00390625" style="7" customWidth="1"/>
    <col min="6" max="16384" width="9.00390625" style="6" customWidth="1"/>
  </cols>
  <sheetData>
    <row r="1" ht="27" customHeight="1">
      <c r="A1" s="24" t="s">
        <v>124</v>
      </c>
    </row>
    <row r="2" spans="1:4" ht="36.75" customHeight="1">
      <c r="A2" s="144" t="s">
        <v>376</v>
      </c>
      <c r="B2" s="144"/>
      <c r="C2" s="144"/>
      <c r="D2" s="144"/>
    </row>
    <row r="3" spans="1:4" ht="24" customHeight="1">
      <c r="A3" s="26"/>
      <c r="B3" s="76"/>
      <c r="C3" s="76"/>
      <c r="D3" s="76" t="s">
        <v>72</v>
      </c>
    </row>
    <row r="4" spans="1:4" ht="48.75" customHeight="1">
      <c r="A4" s="147" t="s">
        <v>377</v>
      </c>
      <c r="B4" s="147" t="s">
        <v>565</v>
      </c>
      <c r="C4" s="147"/>
      <c r="D4" s="147"/>
    </row>
    <row r="5" spans="1:4" ht="52.5" customHeight="1">
      <c r="A5" s="147"/>
      <c r="B5" s="14" t="s">
        <v>97</v>
      </c>
      <c r="C5" s="14" t="s">
        <v>98</v>
      </c>
      <c r="D5" s="14" t="s">
        <v>99</v>
      </c>
    </row>
    <row r="6" spans="1:4" ht="60" customHeight="1">
      <c r="A6" s="41" t="s">
        <v>378</v>
      </c>
      <c r="B6" s="45">
        <v>260</v>
      </c>
      <c r="C6" s="45">
        <v>260</v>
      </c>
      <c r="D6" s="45"/>
    </row>
    <row r="7" spans="1:4" ht="60" customHeight="1">
      <c r="A7" s="65" t="s">
        <v>135</v>
      </c>
      <c r="B7" s="40">
        <v>260</v>
      </c>
      <c r="C7" s="40">
        <v>260</v>
      </c>
      <c r="D7" s="40"/>
    </row>
    <row r="8" spans="1:5" s="15" customFormat="1" ht="60" customHeight="1">
      <c r="A8" s="44" t="s">
        <v>379</v>
      </c>
      <c r="B8" s="45">
        <v>300</v>
      </c>
      <c r="C8" s="45">
        <v>300</v>
      </c>
      <c r="D8" s="45"/>
      <c r="E8" s="16"/>
    </row>
    <row r="9" spans="1:4" ht="60" customHeight="1">
      <c r="A9" s="65" t="s">
        <v>160</v>
      </c>
      <c r="B9" s="40">
        <v>300</v>
      </c>
      <c r="C9" s="40">
        <v>300</v>
      </c>
      <c r="D9" s="40"/>
    </row>
    <row r="10" spans="1:5" s="15" customFormat="1" ht="60" customHeight="1">
      <c r="A10" s="44" t="s">
        <v>380</v>
      </c>
      <c r="B10" s="45">
        <v>60</v>
      </c>
      <c r="C10" s="45"/>
      <c r="D10" s="45">
        <v>60</v>
      </c>
      <c r="E10" s="16"/>
    </row>
    <row r="11" spans="1:4" ht="60" customHeight="1">
      <c r="A11" s="65" t="s">
        <v>136</v>
      </c>
      <c r="B11" s="40">
        <v>60</v>
      </c>
      <c r="C11" s="40"/>
      <c r="D11" s="40">
        <v>60</v>
      </c>
    </row>
    <row r="12" spans="1:5" s="15" customFormat="1" ht="60" customHeight="1">
      <c r="A12" s="44" t="s">
        <v>381</v>
      </c>
      <c r="B12" s="45">
        <f>B13</f>
        <v>300</v>
      </c>
      <c r="C12" s="45"/>
      <c r="D12" s="45">
        <f>D13</f>
        <v>300</v>
      </c>
      <c r="E12" s="16"/>
    </row>
    <row r="13" spans="1:4" ht="60" customHeight="1">
      <c r="A13" s="39" t="s">
        <v>137</v>
      </c>
      <c r="B13" s="40">
        <v>300</v>
      </c>
      <c r="C13" s="40"/>
      <c r="D13" s="40">
        <v>300</v>
      </c>
    </row>
    <row r="14" spans="1:5" s="15" customFormat="1" ht="72.75" customHeight="1">
      <c r="A14" s="54" t="s">
        <v>385</v>
      </c>
      <c r="B14" s="45">
        <v>920</v>
      </c>
      <c r="C14" s="45">
        <v>560</v>
      </c>
      <c r="D14" s="45">
        <v>360</v>
      </c>
      <c r="E14" s="16"/>
    </row>
  </sheetData>
  <sheetProtection/>
  <mergeCells count="3">
    <mergeCell ref="A2:D2"/>
    <mergeCell ref="A4:A5"/>
    <mergeCell ref="B4:D4"/>
  </mergeCells>
  <printOptions horizontalCentered="1"/>
  <pageMargins left="0.4330708661417323" right="0.35433070866141736" top="0.7480314960629921" bottom="0.7480314960629921" header="0.31496062992125984" footer="0.7086614173228347"/>
  <pageSetup firstPageNumber="65" useFirstPageNumber="1" horizontalDpi="600" verticalDpi="600" orientation="portrait" paperSize="9" scale="95" r:id="rId1"/>
  <headerFooter>
    <oddFooter>&amp;C&amp;10&amp;P</oddFooter>
  </headerFooter>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13">
      <selection activeCell="B1" sqref="B1"/>
    </sheetView>
  </sheetViews>
  <sheetFormatPr defaultColWidth="9.00390625" defaultRowHeight="14.25"/>
  <cols>
    <col min="1" max="1" width="40.75390625" style="6" customWidth="1"/>
    <col min="2" max="2" width="14.75390625" style="6" customWidth="1"/>
    <col min="3" max="3" width="12.75390625" style="6" customWidth="1"/>
    <col min="4" max="4" width="12.25390625" style="6" customWidth="1"/>
    <col min="5" max="5" width="9.00390625" style="7" customWidth="1"/>
    <col min="6" max="16384" width="9.00390625" style="6" customWidth="1"/>
  </cols>
  <sheetData>
    <row r="1" ht="14.25">
      <c r="A1" s="24" t="s">
        <v>109</v>
      </c>
    </row>
    <row r="2" spans="1:4" ht="39" customHeight="1">
      <c r="A2" s="144" t="s">
        <v>111</v>
      </c>
      <c r="B2" s="144"/>
      <c r="C2" s="144"/>
      <c r="D2" s="144"/>
    </row>
    <row r="3" spans="1:4" ht="22.5" customHeight="1">
      <c r="A3" s="11"/>
      <c r="B3" s="76"/>
      <c r="C3" s="76"/>
      <c r="D3" s="76" t="s">
        <v>72</v>
      </c>
    </row>
    <row r="4" spans="1:4" ht="48.75" customHeight="1">
      <c r="A4" s="14" t="s">
        <v>100</v>
      </c>
      <c r="B4" s="147" t="s">
        <v>565</v>
      </c>
      <c r="C4" s="147"/>
      <c r="D4" s="147"/>
    </row>
    <row r="5" spans="1:4" ht="60" customHeight="1">
      <c r="A5" s="55"/>
      <c r="B5" s="56" t="s">
        <v>97</v>
      </c>
      <c r="C5" s="56" t="s">
        <v>98</v>
      </c>
      <c r="D5" s="56" t="s">
        <v>101</v>
      </c>
    </row>
    <row r="6" spans="1:5" s="15" customFormat="1" ht="60" customHeight="1">
      <c r="A6" s="44" t="s">
        <v>102</v>
      </c>
      <c r="B6" s="48">
        <v>260</v>
      </c>
      <c r="C6" s="46">
        <v>260</v>
      </c>
      <c r="D6" s="46"/>
      <c r="E6" s="16"/>
    </row>
    <row r="7" spans="1:4" ht="60" customHeight="1">
      <c r="A7" s="65" t="s">
        <v>135</v>
      </c>
      <c r="B7" s="51">
        <v>260</v>
      </c>
      <c r="C7" s="49">
        <v>260</v>
      </c>
      <c r="D7" s="49"/>
    </row>
    <row r="8" spans="1:5" s="15" customFormat="1" ht="60" customHeight="1">
      <c r="A8" s="44" t="s">
        <v>103</v>
      </c>
      <c r="B8" s="48">
        <v>300</v>
      </c>
      <c r="C8" s="46">
        <v>300</v>
      </c>
      <c r="D8" s="46"/>
      <c r="E8" s="16"/>
    </row>
    <row r="9" spans="1:4" ht="60" customHeight="1">
      <c r="A9" s="65" t="s">
        <v>155</v>
      </c>
      <c r="B9" s="51">
        <v>300</v>
      </c>
      <c r="C9" s="49">
        <v>300</v>
      </c>
      <c r="D9" s="49"/>
    </row>
    <row r="10" spans="1:5" s="15" customFormat="1" ht="60" customHeight="1">
      <c r="A10" s="44" t="s">
        <v>104</v>
      </c>
      <c r="B10" s="48">
        <v>60</v>
      </c>
      <c r="C10" s="52"/>
      <c r="D10" s="46">
        <v>60</v>
      </c>
      <c r="E10" s="16"/>
    </row>
    <row r="11" spans="1:4" ht="60" customHeight="1">
      <c r="A11" s="65" t="s">
        <v>136</v>
      </c>
      <c r="B11" s="51">
        <v>60</v>
      </c>
      <c r="C11" s="50"/>
      <c r="D11" s="49">
        <v>60</v>
      </c>
    </row>
    <row r="12" spans="1:5" s="15" customFormat="1" ht="60" customHeight="1">
      <c r="A12" s="44" t="s">
        <v>382</v>
      </c>
      <c r="B12" s="53"/>
      <c r="C12" s="47"/>
      <c r="D12" s="46"/>
      <c r="E12" s="16"/>
    </row>
    <row r="13" spans="1:5" s="15" customFormat="1" ht="60" customHeight="1">
      <c r="A13" s="39" t="s">
        <v>383</v>
      </c>
      <c r="B13" s="51">
        <v>300</v>
      </c>
      <c r="C13" s="50"/>
      <c r="D13" s="49">
        <v>300</v>
      </c>
      <c r="E13" s="16"/>
    </row>
    <row r="14" spans="1:5" s="15" customFormat="1" ht="60" customHeight="1">
      <c r="A14" s="54" t="s">
        <v>386</v>
      </c>
      <c r="B14" s="48">
        <v>920</v>
      </c>
      <c r="C14" s="46">
        <v>560</v>
      </c>
      <c r="D14" s="46">
        <v>360</v>
      </c>
      <c r="E14" s="16"/>
    </row>
  </sheetData>
  <sheetProtection/>
  <mergeCells count="2">
    <mergeCell ref="A2:D2"/>
    <mergeCell ref="B4:D4"/>
  </mergeCells>
  <printOptions horizontalCentered="1"/>
  <pageMargins left="0.7086614173228347" right="0.7086614173228347" top="0.4724409448818898" bottom="0.7480314960629921" header="0.31496062992125984" footer="0.7086614173228347"/>
  <pageSetup firstPageNumber="66" useFirstPageNumber="1" horizontalDpi="600" verticalDpi="600" orientation="portrait" paperSize="9" r:id="rId1"/>
  <headerFooter>
    <oddFooter>&amp;C&amp;10&amp;P</oddFooter>
  </headerFooter>
</worksheet>
</file>

<file path=xl/worksheets/sheet9.xml><?xml version="1.0" encoding="utf-8"?>
<worksheet xmlns="http://schemas.openxmlformats.org/spreadsheetml/2006/main" xmlns:r="http://schemas.openxmlformats.org/officeDocument/2006/relationships">
  <dimension ref="A1:I20"/>
  <sheetViews>
    <sheetView zoomScalePageLayoutView="0" workbookViewId="0" topLeftCell="A1">
      <selection activeCell="B5" sqref="B5"/>
    </sheetView>
  </sheetViews>
  <sheetFormatPr defaultColWidth="9.00390625" defaultRowHeight="14.25"/>
  <cols>
    <col min="1" max="1" width="4.125" style="6" customWidth="1"/>
    <col min="2" max="2" width="24.75390625" style="6" customWidth="1"/>
    <col min="3" max="5" width="9.625" style="12" customWidth="1"/>
    <col min="6" max="6" width="10.625" style="12" customWidth="1"/>
    <col min="7" max="7" width="9.625" style="12" customWidth="1"/>
    <col min="8" max="8" width="11.25390625" style="12" customWidth="1"/>
    <col min="9" max="9" width="9.00390625" style="7" customWidth="1"/>
    <col min="10" max="16384" width="9.00390625" style="6" customWidth="1"/>
  </cols>
  <sheetData>
    <row r="1" spans="1:2" ht="19.5" customHeight="1">
      <c r="A1" s="151" t="s">
        <v>125</v>
      </c>
      <c r="B1" s="151"/>
    </row>
    <row r="2" spans="1:8" ht="29.25" customHeight="1">
      <c r="A2" s="144" t="s">
        <v>112</v>
      </c>
      <c r="B2" s="144"/>
      <c r="C2" s="144"/>
      <c r="D2" s="144"/>
      <c r="E2" s="144"/>
      <c r="F2" s="144"/>
      <c r="G2" s="144"/>
      <c r="H2" s="144"/>
    </row>
    <row r="3" spans="2:8" ht="22.5" customHeight="1">
      <c r="B3" s="11"/>
      <c r="C3" s="10"/>
      <c r="D3" s="10"/>
      <c r="E3" s="10"/>
      <c r="F3" s="10"/>
      <c r="G3" s="10"/>
      <c r="H3" s="25" t="s">
        <v>110</v>
      </c>
    </row>
    <row r="4" spans="1:9" s="15" customFormat="1" ht="57.75" customHeight="1">
      <c r="A4" s="152" t="s">
        <v>105</v>
      </c>
      <c r="B4" s="152"/>
      <c r="C4" s="13" t="s">
        <v>161</v>
      </c>
      <c r="D4" s="13" t="s">
        <v>162</v>
      </c>
      <c r="E4" s="13" t="s">
        <v>163</v>
      </c>
      <c r="F4" s="13" t="s">
        <v>164</v>
      </c>
      <c r="G4" s="13" t="s">
        <v>165</v>
      </c>
      <c r="H4" s="13" t="s">
        <v>113</v>
      </c>
      <c r="I4" s="16"/>
    </row>
    <row r="5" spans="1:9" s="70" customFormat="1" ht="34.5" customHeight="1">
      <c r="A5" s="148" t="s">
        <v>403</v>
      </c>
      <c r="B5" s="65" t="s">
        <v>387</v>
      </c>
      <c r="C5" s="43">
        <v>1</v>
      </c>
      <c r="D5" s="43">
        <v>1</v>
      </c>
      <c r="E5" s="43">
        <v>1</v>
      </c>
      <c r="F5" s="43">
        <v>1</v>
      </c>
      <c r="G5" s="43">
        <v>1</v>
      </c>
      <c r="H5" s="43">
        <v>5</v>
      </c>
      <c r="I5" s="69"/>
    </row>
    <row r="6" spans="1:9" s="70" customFormat="1" ht="34.5" customHeight="1">
      <c r="A6" s="148"/>
      <c r="B6" s="65" t="s">
        <v>388</v>
      </c>
      <c r="C6" s="43">
        <v>858785</v>
      </c>
      <c r="D6" s="43">
        <v>141618</v>
      </c>
      <c r="E6" s="43">
        <v>732397</v>
      </c>
      <c r="F6" s="43">
        <v>1086161</v>
      </c>
      <c r="G6" s="43">
        <v>6744</v>
      </c>
      <c r="H6" s="43">
        <v>2825705</v>
      </c>
      <c r="I6" s="69"/>
    </row>
    <row r="7" spans="1:9" s="70" customFormat="1" ht="34.5" customHeight="1">
      <c r="A7" s="148"/>
      <c r="B7" s="65" t="s">
        <v>389</v>
      </c>
      <c r="C7" s="43">
        <v>402776</v>
      </c>
      <c r="D7" s="43">
        <v>47620</v>
      </c>
      <c r="E7" s="43">
        <v>34187</v>
      </c>
      <c r="F7" s="43">
        <v>523640</v>
      </c>
      <c r="G7" s="43">
        <v>1580</v>
      </c>
      <c r="H7" s="43">
        <v>1009803</v>
      </c>
      <c r="I7" s="69"/>
    </row>
    <row r="8" spans="1:9" s="70" customFormat="1" ht="34.5" customHeight="1">
      <c r="A8" s="148"/>
      <c r="B8" s="65" t="s">
        <v>390</v>
      </c>
      <c r="C8" s="43">
        <v>449057</v>
      </c>
      <c r="D8" s="43">
        <v>93998</v>
      </c>
      <c r="E8" s="43">
        <v>698210</v>
      </c>
      <c r="F8" s="43">
        <v>562521</v>
      </c>
      <c r="G8" s="43">
        <v>5164</v>
      </c>
      <c r="H8" s="43">
        <v>1808950</v>
      </c>
      <c r="I8" s="69"/>
    </row>
    <row r="9" spans="1:9" s="70" customFormat="1" ht="34.5" customHeight="1">
      <c r="A9" s="148"/>
      <c r="B9" s="65" t="s">
        <v>391</v>
      </c>
      <c r="C9" s="43">
        <v>5895</v>
      </c>
      <c r="D9" s="43">
        <v>4306.95</v>
      </c>
      <c r="E9" s="43">
        <v>1328</v>
      </c>
      <c r="F9" s="43">
        <v>0</v>
      </c>
      <c r="G9" s="43">
        <v>780</v>
      </c>
      <c r="H9" s="43">
        <v>12319.95</v>
      </c>
      <c r="I9" s="69"/>
    </row>
    <row r="10" spans="1:9" s="70" customFormat="1" ht="34.5" customHeight="1">
      <c r="A10" s="148"/>
      <c r="B10" s="65" t="s">
        <v>392</v>
      </c>
      <c r="C10" s="43">
        <v>4769</v>
      </c>
      <c r="D10" s="43">
        <v>1758.95</v>
      </c>
      <c r="E10" s="43">
        <v>1328</v>
      </c>
      <c r="F10" s="43">
        <v>0</v>
      </c>
      <c r="G10" s="43">
        <v>585</v>
      </c>
      <c r="H10" s="43">
        <v>8440.95</v>
      </c>
      <c r="I10" s="69"/>
    </row>
    <row r="11" spans="1:9" s="70" customFormat="1" ht="34.5" customHeight="1">
      <c r="A11" s="148"/>
      <c r="B11" s="65" t="s">
        <v>405</v>
      </c>
      <c r="C11" s="43">
        <v>1534</v>
      </c>
      <c r="D11" s="43">
        <v>438.45</v>
      </c>
      <c r="E11" s="43">
        <v>1328</v>
      </c>
      <c r="F11" s="43">
        <v>0</v>
      </c>
      <c r="G11" s="43">
        <v>526.5</v>
      </c>
      <c r="H11" s="43">
        <v>3826.95</v>
      </c>
      <c r="I11" s="69"/>
    </row>
    <row r="12" spans="1:9" s="70" customFormat="1" ht="34.5" customHeight="1">
      <c r="A12" s="149" t="s">
        <v>404</v>
      </c>
      <c r="B12" s="65" t="s">
        <v>387</v>
      </c>
      <c r="C12" s="43">
        <v>1</v>
      </c>
      <c r="D12" s="43">
        <v>1</v>
      </c>
      <c r="E12" s="43">
        <v>1</v>
      </c>
      <c r="F12" s="43">
        <v>1</v>
      </c>
      <c r="G12" s="43">
        <v>1</v>
      </c>
      <c r="H12" s="43">
        <v>5</v>
      </c>
      <c r="I12" s="69"/>
    </row>
    <row r="13" spans="1:9" s="70" customFormat="1" ht="34.5" customHeight="1">
      <c r="A13" s="150"/>
      <c r="B13" s="65" t="s">
        <v>407</v>
      </c>
      <c r="C13" s="43">
        <v>1</v>
      </c>
      <c r="D13" s="43">
        <v>1</v>
      </c>
      <c r="E13" s="43">
        <v>1</v>
      </c>
      <c r="F13" s="43"/>
      <c r="G13" s="43">
        <v>1</v>
      </c>
      <c r="H13" s="43">
        <v>4</v>
      </c>
      <c r="I13" s="69"/>
    </row>
    <row r="14" spans="1:9" s="70" customFormat="1" ht="34.5" customHeight="1">
      <c r="A14" s="150"/>
      <c r="B14" s="65" t="s">
        <v>408</v>
      </c>
      <c r="C14" s="43">
        <v>1</v>
      </c>
      <c r="D14" s="43">
        <v>1</v>
      </c>
      <c r="E14" s="43">
        <v>1</v>
      </c>
      <c r="F14" s="43"/>
      <c r="G14" s="43"/>
      <c r="H14" s="43">
        <v>3</v>
      </c>
      <c r="I14" s="69"/>
    </row>
    <row r="15" spans="1:9" s="70" customFormat="1" ht="34.5" customHeight="1">
      <c r="A15" s="150"/>
      <c r="B15" s="65" t="s">
        <v>388</v>
      </c>
      <c r="C15" s="43">
        <v>858785</v>
      </c>
      <c r="D15" s="43">
        <v>141618</v>
      </c>
      <c r="E15" s="43">
        <v>732397</v>
      </c>
      <c r="F15" s="43">
        <v>1086161</v>
      </c>
      <c r="G15" s="43">
        <v>6744</v>
      </c>
      <c r="H15" s="43">
        <v>2825705</v>
      </c>
      <c r="I15" s="69"/>
    </row>
    <row r="16" spans="1:9" s="70" customFormat="1" ht="34.5" customHeight="1">
      <c r="A16" s="150"/>
      <c r="B16" s="65" t="s">
        <v>389</v>
      </c>
      <c r="C16" s="43">
        <v>402776</v>
      </c>
      <c r="D16" s="43">
        <v>47620</v>
      </c>
      <c r="E16" s="43">
        <v>34187</v>
      </c>
      <c r="F16" s="43">
        <v>523640</v>
      </c>
      <c r="G16" s="43">
        <v>1580</v>
      </c>
      <c r="H16" s="43">
        <v>1009803</v>
      </c>
      <c r="I16" s="69"/>
    </row>
    <row r="17" spans="1:9" s="70" customFormat="1" ht="34.5" customHeight="1">
      <c r="A17" s="150"/>
      <c r="B17" s="65" t="s">
        <v>393</v>
      </c>
      <c r="C17" s="43">
        <v>449057</v>
      </c>
      <c r="D17" s="43">
        <v>93998</v>
      </c>
      <c r="E17" s="43">
        <v>698210</v>
      </c>
      <c r="F17" s="43">
        <v>562521</v>
      </c>
      <c r="G17" s="43">
        <v>5164</v>
      </c>
      <c r="H17" s="43">
        <v>1808950</v>
      </c>
      <c r="I17" s="69"/>
    </row>
    <row r="18" spans="1:9" s="70" customFormat="1" ht="34.5" customHeight="1">
      <c r="A18" s="150"/>
      <c r="B18" s="65" t="s">
        <v>391</v>
      </c>
      <c r="C18" s="43">
        <v>5895</v>
      </c>
      <c r="D18" s="43">
        <v>4306.95</v>
      </c>
      <c r="E18" s="43">
        <v>1328</v>
      </c>
      <c r="F18" s="43">
        <v>0</v>
      </c>
      <c r="G18" s="43">
        <v>780</v>
      </c>
      <c r="H18" s="43">
        <v>12319.95</v>
      </c>
      <c r="I18" s="69"/>
    </row>
    <row r="19" spans="1:9" s="70" customFormat="1" ht="34.5" customHeight="1">
      <c r="A19" s="150"/>
      <c r="B19" s="65" t="s">
        <v>392</v>
      </c>
      <c r="C19" s="43">
        <v>4769</v>
      </c>
      <c r="D19" s="43">
        <v>1758.95</v>
      </c>
      <c r="E19" s="43">
        <v>1328</v>
      </c>
      <c r="F19" s="43">
        <v>0</v>
      </c>
      <c r="G19" s="43">
        <v>585</v>
      </c>
      <c r="H19" s="43">
        <v>8440.95</v>
      </c>
      <c r="I19" s="69"/>
    </row>
    <row r="20" spans="1:9" s="70" customFormat="1" ht="34.5" customHeight="1">
      <c r="A20" s="150"/>
      <c r="B20" s="65" t="s">
        <v>406</v>
      </c>
      <c r="C20" s="43">
        <v>1534</v>
      </c>
      <c r="D20" s="43">
        <v>438.45</v>
      </c>
      <c r="E20" s="43">
        <v>1328</v>
      </c>
      <c r="F20" s="43">
        <v>0</v>
      </c>
      <c r="G20" s="43">
        <v>526.5</v>
      </c>
      <c r="H20" s="43">
        <v>3826.95</v>
      </c>
      <c r="I20" s="69"/>
    </row>
  </sheetData>
  <sheetProtection/>
  <mergeCells count="5">
    <mergeCell ref="A5:A11"/>
    <mergeCell ref="A12:A20"/>
    <mergeCell ref="A1:B1"/>
    <mergeCell ref="A2:H2"/>
    <mergeCell ref="A4:B4"/>
  </mergeCells>
  <printOptions horizontalCentered="1"/>
  <pageMargins left="0.15748031496062992" right="0.15748031496062992" top="0.7480314960629921" bottom="0.7480314960629921" header="0.31496062992125984" footer="0.7086614173228347"/>
  <pageSetup firstPageNumber="67" useFirstPageNumber="1" horizontalDpi="600" verticalDpi="600" orientation="portrait" paperSize="9"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黄惠</cp:lastModifiedBy>
  <cp:lastPrinted>2015-10-30T07:53:02Z</cp:lastPrinted>
  <dcterms:created xsi:type="dcterms:W3CDTF">2010-12-20T01:18:17Z</dcterms:created>
  <dcterms:modified xsi:type="dcterms:W3CDTF">2015-10-30T08:45:00Z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